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essexcountycouncil.sharepoint.com/sites/SELEPBoardReports/Shared Documents/General/Strategic Board/2022-10-21 Strategic Board/GBF prioritisation/"/>
    </mc:Choice>
  </mc:AlternateContent>
  <xr:revisionPtr revIDLastSave="61" documentId="8_{F89D0C1C-0504-416B-AFC7-59BF4F02D2D4}" xr6:coauthVersionLast="47" xr6:coauthVersionMax="47" xr10:uidLastSave="{CBC2D9DD-23C9-4499-A0B6-F6A9881EDB83}"/>
  <bookViews>
    <workbookView xWindow="28680" yWindow="-120" windowWidth="24240" windowHeight="13140" xr2:uid="{00000000-000D-0000-FFFF-FFFF00000000}"/>
  </bookViews>
  <sheets>
    <sheet name="Summary" sheetId="1" r:id="rId1"/>
    <sheet name="Case for additional funding" sheetId="2" r:id="rId2"/>
    <sheet name="Project benefits and VfM" sheetId="3" r:id="rId3"/>
    <sheet name="Risks to project delivery" sheetId="4" r:id="rId4"/>
    <sheet name="Sheet1" sheetId="5" state="hidden" r:id="rId5"/>
    <sheet name="Sheet2" sheetId="6" state="hidden" r:id="rId6"/>
    <sheet name="Sheet3" sheetId="7" state="hidden" r:id="rId7"/>
    <sheet name="Sheet4" sheetId="8" state="hidden" r:id="rId8"/>
    <sheet name="Sheet5" sheetId="9"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9" l="1"/>
  <c r="I5" i="9"/>
  <c r="I3" i="9"/>
  <c r="I4" i="9" s="1"/>
  <c r="I7" i="9" l="1"/>
  <c r="I8" i="9" s="1"/>
  <c r="I9" i="9" s="1"/>
  <c r="I10" i="9" s="1"/>
  <c r="I11" i="9" s="1"/>
  <c r="I12" i="9" s="1"/>
  <c r="I13" i="9" s="1"/>
  <c r="I14" i="9" s="1"/>
  <c r="I15" i="9" s="1"/>
  <c r="I16" i="9" s="1"/>
  <c r="I17" i="9" s="1"/>
  <c r="B10" i="4"/>
  <c r="R19" i="7"/>
  <c r="P9" i="9" l="1"/>
  <c r="R5" i="7"/>
  <c r="R6" i="7" s="1"/>
  <c r="R7" i="7" s="1"/>
  <c r="R8" i="7" s="1"/>
  <c r="R9" i="7" s="1"/>
  <c r="R10" i="7" s="1"/>
  <c r="Z24" i="5"/>
  <c r="Z23" i="5"/>
  <c r="Z22" i="5"/>
  <c r="Z21" i="5"/>
  <c r="Z20" i="5"/>
  <c r="Z19" i="5"/>
  <c r="Z18" i="5"/>
  <c r="Z17" i="5"/>
  <c r="Z15" i="5"/>
  <c r="Z14" i="5"/>
  <c r="Z13" i="5"/>
  <c r="Z12" i="5"/>
  <c r="Z11" i="5"/>
  <c r="Z10" i="5"/>
  <c r="Z9" i="5"/>
  <c r="Z8" i="5"/>
  <c r="R10" i="1"/>
  <c r="R11" i="7" l="1"/>
  <c r="R12" i="7" s="1"/>
  <c r="R13" i="7" s="1"/>
  <c r="R15" i="7" s="1"/>
  <c r="R16" i="7" s="1"/>
  <c r="R17" i="7" s="1"/>
  <c r="R18" i="7" s="1"/>
  <c r="R20" i="7" s="1"/>
  <c r="R21" i="7" s="1"/>
  <c r="H4" i="8"/>
  <c r="H5" i="8" s="1"/>
  <c r="H6" i="8" s="1"/>
  <c r="H7" i="8" s="1"/>
  <c r="H8" i="8" s="1"/>
  <c r="H9" i="8" s="1"/>
  <c r="H10" i="8" s="1"/>
  <c r="H11" i="8" s="1"/>
  <c r="H12" i="8" s="1"/>
  <c r="H13" i="8" s="1"/>
  <c r="H14" i="8" s="1"/>
  <c r="H15" i="8" s="1"/>
  <c r="H16" i="8" s="1"/>
  <c r="H17" i="8" s="1"/>
  <c r="H18" i="8" s="1"/>
  <c r="H19" i="8" s="1"/>
  <c r="H3" i="7" l="1"/>
  <c r="H4" i="7" s="1"/>
  <c r="H5" i="7" s="1"/>
  <c r="H6" i="7" s="1"/>
  <c r="H7" i="7" s="1"/>
  <c r="H8" i="7" s="1"/>
  <c r="H9" i="7" s="1"/>
  <c r="H10" i="7" s="1"/>
  <c r="L10" i="7" s="1"/>
  <c r="H15" i="6"/>
  <c r="H14" i="6"/>
  <c r="H13" i="6"/>
  <c r="H12" i="6"/>
  <c r="H4" i="6"/>
  <c r="H5" i="6" s="1"/>
  <c r="H6" i="6" s="1"/>
  <c r="H7" i="6" s="1"/>
  <c r="H8" i="6" s="1"/>
  <c r="H9" i="6" s="1"/>
  <c r="H10" i="6" s="1"/>
  <c r="H11" i="6" s="1"/>
  <c r="P36" i="5"/>
  <c r="P35" i="5"/>
  <c r="P34" i="5"/>
  <c r="P33" i="5"/>
  <c r="H11" i="7" l="1"/>
  <c r="H12" i="7" s="1"/>
  <c r="H13" i="7" s="1"/>
  <c r="H14" i="7" s="1"/>
  <c r="H15" i="7" s="1"/>
  <c r="H16" i="7" s="1"/>
  <c r="H17" i="7" s="1"/>
  <c r="H18" i="7" s="1"/>
  <c r="P30" i="5"/>
  <c r="S8" i="5"/>
  <c r="S9" i="5" s="1"/>
  <c r="S10" i="5" s="1"/>
  <c r="S11" i="5" s="1"/>
  <c r="S12" i="5" s="1"/>
  <c r="S13" i="5" s="1"/>
  <c r="S14" i="5" s="1"/>
  <c r="S15" i="5" s="1"/>
  <c r="S16" i="5" s="1"/>
  <c r="S17" i="5" s="1"/>
  <c r="S18" i="5" s="1"/>
  <c r="S19" i="5" s="1"/>
  <c r="S20" i="5" s="1"/>
  <c r="S21" i="5" s="1"/>
  <c r="S22" i="5" s="1"/>
  <c r="S23" i="5" s="1"/>
  <c r="O12" i="1"/>
  <c r="T27" i="5" l="1"/>
  <c r="R22" i="1"/>
  <c r="P22" i="1"/>
  <c r="O22" i="1"/>
  <c r="N22" i="1"/>
  <c r="M22" i="1"/>
  <c r="O9" i="1"/>
  <c r="O13" i="1"/>
  <c r="B11" i="2"/>
  <c r="R7" i="1"/>
  <c r="H16" i="6" l="1"/>
  <c r="H17" i="6" s="1"/>
  <c r="H18" i="6" s="1"/>
  <c r="H19" i="6" s="1"/>
  <c r="C16" i="4"/>
  <c r="C17" i="4"/>
  <c r="C18" i="4"/>
  <c r="C19" i="4"/>
  <c r="C20" i="4"/>
  <c r="B16" i="4"/>
  <c r="B17" i="4"/>
  <c r="B18" i="4"/>
  <c r="B19" i="4"/>
  <c r="B20" i="4"/>
  <c r="C16" i="3"/>
  <c r="C17" i="3"/>
  <c r="C18" i="3"/>
  <c r="C19" i="3"/>
  <c r="C20" i="3"/>
  <c r="B16" i="3"/>
  <c r="B17" i="3"/>
  <c r="B18" i="3"/>
  <c r="B19" i="3"/>
  <c r="B20" i="3"/>
  <c r="D16" i="2"/>
  <c r="D17" i="2"/>
  <c r="D18" i="2"/>
  <c r="D19" i="2"/>
  <c r="D20" i="2"/>
  <c r="C16" i="2"/>
  <c r="C17" i="2"/>
  <c r="C18" i="2"/>
  <c r="C19" i="2"/>
  <c r="C20" i="2"/>
  <c r="B20" i="2"/>
  <c r="B19" i="2"/>
  <c r="B18" i="2"/>
  <c r="B17" i="2"/>
  <c r="B16" i="2"/>
  <c r="R18" i="1" l="1"/>
  <c r="R19" i="1"/>
  <c r="R20" i="1"/>
  <c r="R21" i="1"/>
  <c r="P18" i="1"/>
  <c r="P19" i="1"/>
  <c r="P20" i="1"/>
  <c r="P21" i="1"/>
  <c r="O18" i="1"/>
  <c r="O19" i="1"/>
  <c r="O20" i="1"/>
  <c r="O21" i="1"/>
  <c r="N18" i="1"/>
  <c r="N19" i="1"/>
  <c r="N20" i="1"/>
  <c r="N21" i="1"/>
  <c r="M18" i="1"/>
  <c r="M19" i="1"/>
  <c r="M20" i="1"/>
  <c r="M21" i="1"/>
  <c r="J18" i="1"/>
  <c r="J19" i="1"/>
  <c r="J20" i="1"/>
  <c r="J21" i="1"/>
  <c r="G18" i="1"/>
  <c r="G19" i="1"/>
  <c r="G20" i="1"/>
  <c r="G21" i="1"/>
  <c r="J8" i="1" l="1"/>
  <c r="J9" i="1"/>
  <c r="J10" i="1"/>
  <c r="J11" i="1"/>
  <c r="J12" i="1"/>
  <c r="J13" i="1"/>
  <c r="J14" i="1"/>
  <c r="J15" i="1"/>
  <c r="J16" i="1"/>
  <c r="J17" i="1"/>
  <c r="J22" i="1"/>
  <c r="J7" i="1"/>
  <c r="G8" i="1"/>
  <c r="G9" i="1"/>
  <c r="G10" i="1"/>
  <c r="G11" i="1"/>
  <c r="G12" i="1"/>
  <c r="G13" i="1"/>
  <c r="G14" i="1"/>
  <c r="G15" i="1"/>
  <c r="G16" i="1"/>
  <c r="G17" i="1"/>
  <c r="G22" i="1"/>
  <c r="G7" i="1"/>
  <c r="O8" i="1"/>
  <c r="O10" i="1"/>
  <c r="O11" i="1"/>
  <c r="O14" i="1"/>
  <c r="O15" i="1"/>
  <c r="O16" i="1"/>
  <c r="O17" i="1"/>
  <c r="O7" i="1"/>
  <c r="N8" i="1"/>
  <c r="N9" i="1"/>
  <c r="N10" i="1"/>
  <c r="N11" i="1"/>
  <c r="N12" i="1"/>
  <c r="N13" i="1"/>
  <c r="N14" i="1"/>
  <c r="N15" i="1"/>
  <c r="N16" i="1"/>
  <c r="N17" i="1"/>
  <c r="N7" i="1"/>
  <c r="P8" i="1"/>
  <c r="P9" i="1"/>
  <c r="P10" i="1"/>
  <c r="P11" i="1"/>
  <c r="P12" i="1"/>
  <c r="P13" i="1"/>
  <c r="P14" i="1"/>
  <c r="P15" i="1"/>
  <c r="P16" i="1"/>
  <c r="P17" i="1"/>
  <c r="P7" i="1"/>
  <c r="R8" i="1"/>
  <c r="R9" i="1"/>
  <c r="R11" i="1"/>
  <c r="R12" i="1"/>
  <c r="R13" i="1"/>
  <c r="R14" i="1"/>
  <c r="R15" i="1"/>
  <c r="R16" i="1"/>
  <c r="R17" i="1"/>
  <c r="M8" i="1"/>
  <c r="M9" i="1"/>
  <c r="M10" i="1"/>
  <c r="M11" i="1"/>
  <c r="M12" i="1"/>
  <c r="M13" i="1"/>
  <c r="M14" i="1"/>
  <c r="M15" i="1"/>
  <c r="M16" i="1"/>
  <c r="M17" i="1"/>
  <c r="M7" i="1"/>
  <c r="C15" i="4"/>
  <c r="B15" i="4"/>
  <c r="C14" i="4"/>
  <c r="B14" i="4"/>
  <c r="C13" i="4"/>
  <c r="B13" i="4"/>
  <c r="C12" i="4"/>
  <c r="B12" i="4"/>
  <c r="C11" i="4"/>
  <c r="B11" i="4"/>
  <c r="C10" i="4"/>
  <c r="C9" i="4"/>
  <c r="B9" i="4"/>
  <c r="C8" i="4"/>
  <c r="B8" i="4"/>
  <c r="C7" i="4"/>
  <c r="B7" i="4"/>
  <c r="C6" i="4"/>
  <c r="B6" i="4"/>
  <c r="C5" i="4"/>
  <c r="B5" i="4"/>
  <c r="C15" i="3"/>
  <c r="B15" i="3"/>
  <c r="C14" i="3"/>
  <c r="B14" i="3"/>
  <c r="C13" i="3"/>
  <c r="B13" i="3"/>
  <c r="C12" i="3"/>
  <c r="B12" i="3"/>
  <c r="C11" i="3"/>
  <c r="B11" i="3"/>
  <c r="C10" i="3"/>
  <c r="B10" i="3"/>
  <c r="C9" i="3"/>
  <c r="B9" i="3"/>
  <c r="C8" i="3"/>
  <c r="B8" i="3"/>
  <c r="C7" i="3"/>
  <c r="B7" i="3"/>
  <c r="C6" i="3"/>
  <c r="B6" i="3"/>
  <c r="C5" i="3"/>
  <c r="B5" i="3"/>
  <c r="D6" i="2"/>
  <c r="D7" i="2"/>
  <c r="D8" i="2"/>
  <c r="D9" i="2"/>
  <c r="D10" i="2"/>
  <c r="D11" i="2"/>
  <c r="D12" i="2"/>
  <c r="D13" i="2"/>
  <c r="D14" i="2"/>
  <c r="D15" i="2"/>
  <c r="D5" i="2"/>
  <c r="C6" i="2"/>
  <c r="C7" i="2"/>
  <c r="C8" i="2"/>
  <c r="C9" i="2"/>
  <c r="C10" i="2"/>
  <c r="C11" i="2"/>
  <c r="C12" i="2"/>
  <c r="C13" i="2"/>
  <c r="C14" i="2"/>
  <c r="C15" i="2"/>
  <c r="C5" i="2"/>
  <c r="B8" i="2"/>
  <c r="B9" i="2"/>
  <c r="B10" i="2"/>
  <c r="B12" i="2"/>
  <c r="B13" i="2"/>
  <c r="B14" i="2"/>
  <c r="B15" i="2"/>
  <c r="B7" i="2"/>
  <c r="B6" i="2"/>
  <c r="B5" i="2"/>
</calcChain>
</file>

<file path=xl/sharedStrings.xml><?xml version="1.0" encoding="utf-8"?>
<sst xmlns="http://schemas.openxmlformats.org/spreadsheetml/2006/main" count="886" uniqueCount="460">
  <si>
    <t>Getting Building Fund - applications for additional funding</t>
  </si>
  <si>
    <t>Summary</t>
  </si>
  <si>
    <t>Project name and brief description (max 50 words)</t>
  </si>
  <si>
    <t>Federated Area</t>
  </si>
  <si>
    <t>Federated Area priority ranking</t>
  </si>
  <si>
    <t>Existing GBF allocation</t>
  </si>
  <si>
    <t>% of GBF allocation spent to date</t>
  </si>
  <si>
    <t>Additional GBF requested</t>
  </si>
  <si>
    <t>Purpose of GBF funding sought?</t>
  </si>
  <si>
    <r>
      <t xml:space="preserve">Strength of case for requesting additional GBF funding
</t>
    </r>
    <r>
      <rPr>
        <sz val="11"/>
        <color rgb="FFFF0000"/>
        <rFont val="Calibri"/>
        <family val="2"/>
        <scheme val="minor"/>
      </rPr>
      <t xml:space="preserve"> Formula - please do not edit cell</t>
    </r>
  </si>
  <si>
    <r>
      <rPr>
        <sz val="11"/>
        <rFont val="Calibri"/>
        <family val="2"/>
        <scheme val="minor"/>
      </rPr>
      <t>Change in project benefits since original Business Case submission</t>
    </r>
    <r>
      <rPr>
        <sz val="11"/>
        <color rgb="FFFF0000"/>
        <rFont val="Calibri"/>
        <family val="2"/>
        <scheme val="minor"/>
      </rPr>
      <t xml:space="preserve">
Formula - please do not edit cell</t>
    </r>
  </si>
  <si>
    <r>
      <rPr>
        <sz val="11"/>
        <rFont val="Calibri"/>
        <family val="2"/>
        <scheme val="minor"/>
      </rPr>
      <t>Estimated value for money of project</t>
    </r>
    <r>
      <rPr>
        <sz val="11"/>
        <color rgb="FFFF0000"/>
        <rFont val="Calibri"/>
        <family val="2"/>
        <scheme val="minor"/>
      </rPr>
      <t xml:space="preserve">
Formula - please do not edit cell</t>
    </r>
  </si>
  <si>
    <r>
      <t xml:space="preserve">Can the project proceed without additional GBF funding?
</t>
    </r>
    <r>
      <rPr>
        <i/>
        <sz val="11"/>
        <rFont val="Calibri"/>
        <family val="2"/>
        <scheme val="minor"/>
      </rPr>
      <t>Relates to projects seeking funding to deliver original Business Case only</t>
    </r>
    <r>
      <rPr>
        <sz val="11"/>
        <rFont val="Calibri"/>
        <family val="2"/>
        <scheme val="minor"/>
      </rPr>
      <t xml:space="preserve">
</t>
    </r>
    <r>
      <rPr>
        <sz val="11"/>
        <color rgb="FFFF0000"/>
        <rFont val="Calibri"/>
        <family val="2"/>
        <scheme val="minor"/>
      </rPr>
      <t xml:space="preserve"> Formula - please do not edit cell</t>
    </r>
  </si>
  <si>
    <r>
      <t xml:space="preserve">Remaining barriers to project delivery
</t>
    </r>
    <r>
      <rPr>
        <sz val="11"/>
        <color rgb="FFFF0000"/>
        <rFont val="Calibri"/>
        <family val="2"/>
        <scheme val="minor"/>
      </rPr>
      <t>Formula - please do not edit cell</t>
    </r>
  </si>
  <si>
    <t>Comments</t>
  </si>
  <si>
    <t>KMEP</t>
  </si>
  <si>
    <t>OSE</t>
  </si>
  <si>
    <t>Success Essex</t>
  </si>
  <si>
    <t>TES</t>
  </si>
  <si>
    <t>Cannot proceed without additional funding being confirmed</t>
  </si>
  <si>
    <t>Yes, but with an adverse impact on the project outputs and outcomes</t>
  </si>
  <si>
    <t>Original GBF project can be delivered without additional funding but extra funding would allow realisation of additional outputs/outcomes</t>
  </si>
  <si>
    <t>No - there are no remaining barriers to project delivery</t>
  </si>
  <si>
    <t>Expected to remain comfortably above 2:1</t>
  </si>
  <si>
    <t>Expected to be around 2:1</t>
  </si>
  <si>
    <t>Expected to fall below 2:1</t>
  </si>
  <si>
    <t>Project benefits increased</t>
  </si>
  <si>
    <t>Project benefits unchanged</t>
  </si>
  <si>
    <t>Project benefits reduced</t>
  </si>
  <si>
    <t>Strong</t>
  </si>
  <si>
    <t>Medium</t>
  </si>
  <si>
    <t>Weak</t>
  </si>
  <si>
    <t>To support delivery of original Business Case</t>
  </si>
  <si>
    <t>To enable delivery of an extension to the existing project</t>
  </si>
  <si>
    <t>Yes, GBF funding will be spent in full by 31 December 2022</t>
  </si>
  <si>
    <t>Yes, GBF funding will be spent in full by 31 March 2023</t>
  </si>
  <si>
    <t>No, GBF funding cannot be spent in full by 31 March 2023</t>
  </si>
  <si>
    <t>Case for additional funding</t>
  </si>
  <si>
    <r>
      <t xml:space="preserve">Project name and brief description (max 50 words)
</t>
    </r>
    <r>
      <rPr>
        <sz val="11"/>
        <color rgb="FFFF0000"/>
        <rFont val="Calibri"/>
        <family val="2"/>
        <scheme val="minor"/>
      </rPr>
      <t xml:space="preserve"> Formula - please do not edit cell</t>
    </r>
  </si>
  <si>
    <r>
      <t xml:space="preserve">Federated Area
</t>
    </r>
    <r>
      <rPr>
        <sz val="11"/>
        <color rgb="FFFF0000"/>
        <rFont val="Calibri"/>
        <family val="2"/>
        <scheme val="minor"/>
      </rPr>
      <t xml:space="preserve"> Formula - please do not edit cell</t>
    </r>
  </si>
  <si>
    <r>
      <t xml:space="preserve">Additional GBF requested
 </t>
    </r>
    <r>
      <rPr>
        <sz val="11"/>
        <color rgb="FFFF0000"/>
        <rFont val="Calibri"/>
        <family val="2"/>
        <scheme val="minor"/>
      </rPr>
      <t>Formula -</t>
    </r>
    <r>
      <rPr>
        <sz val="11"/>
        <color theme="1"/>
        <rFont val="Calibri"/>
        <family val="2"/>
        <scheme val="minor"/>
      </rPr>
      <t xml:space="preserve"> </t>
    </r>
    <r>
      <rPr>
        <sz val="11"/>
        <color rgb="FFFF0000"/>
        <rFont val="Calibri"/>
        <family val="2"/>
        <scheme val="minor"/>
      </rPr>
      <t>please do not edit cell</t>
    </r>
  </si>
  <si>
    <t>If additional funding is awarded, will it be possible for the funding to be spent in full by 31 March 2023?</t>
  </si>
  <si>
    <r>
      <t xml:space="preserve">Why is additional GBF funding required?
</t>
    </r>
    <r>
      <rPr>
        <i/>
        <sz val="11"/>
        <color theme="1"/>
        <rFont val="Calibri"/>
        <family val="2"/>
        <scheme val="minor"/>
      </rPr>
      <t>To include consideration of the impact of COVID-19, Brexit or High Inflation Levels on the project (where funding is sought to support delivery of existing Business Case)</t>
    </r>
  </si>
  <si>
    <r>
      <t xml:space="preserve">What are the implications for the project and its' ability to deliver in accordance with the Business Case, if additional funding is not awarded?
</t>
    </r>
    <r>
      <rPr>
        <i/>
        <sz val="11"/>
        <color theme="1"/>
        <rFont val="Calibri"/>
        <family val="2"/>
        <scheme val="minor"/>
      </rPr>
      <t>(where funding is sought to support delivery of existing Business Case)</t>
    </r>
  </si>
  <si>
    <r>
      <t xml:space="preserve">For extensions to existing projects - if GBF funding is not awarded, what are the implications for the proposed works?
</t>
    </r>
    <r>
      <rPr>
        <i/>
        <sz val="11"/>
        <color theme="1"/>
        <rFont val="Calibri"/>
        <family val="2"/>
        <scheme val="minor"/>
      </rPr>
      <t>Consideration should be given as to whether it will still be possible to bring the works forward and the likely timetable for this.</t>
    </r>
  </si>
  <si>
    <t>Strength of case for requesting additional GBF funding</t>
  </si>
  <si>
    <t>Project benefits and VfM</t>
  </si>
  <si>
    <r>
      <t xml:space="preserve">Benefit Cost Ratio (as set out in project Business Case)
</t>
    </r>
    <r>
      <rPr>
        <i/>
        <sz val="11"/>
        <color theme="1"/>
        <rFont val="Calibri"/>
        <family val="2"/>
        <scheme val="minor"/>
      </rPr>
      <t>(to be completed for all applications for funding)</t>
    </r>
  </si>
  <si>
    <r>
      <t xml:space="preserve">What is the expected impact on the Benefit Cost Ratio of the additional GBF funding sought?
</t>
    </r>
    <r>
      <rPr>
        <i/>
        <sz val="11"/>
        <color theme="1"/>
        <rFont val="Calibri"/>
        <family val="2"/>
        <scheme val="minor"/>
      </rPr>
      <t>(for projects seeking funding to deliver existing Business Cases only)</t>
    </r>
  </si>
  <si>
    <r>
      <t xml:space="preserve">Key project benefits
</t>
    </r>
    <r>
      <rPr>
        <i/>
        <sz val="11"/>
        <color theme="1"/>
        <rFont val="Calibri"/>
        <family val="2"/>
        <scheme val="minor"/>
      </rPr>
      <t>(to be completed for all projects seeking GBF funding through this process. For those projects seeking funding to deliver an extension, this should only set out those benefits associated with the additional funding)</t>
    </r>
  </si>
  <si>
    <r>
      <t xml:space="preserve">Have the project benefits changed since the Business Case was submitted? If so, what has changed and what is the likely impact on the value for money offered by the project?
</t>
    </r>
    <r>
      <rPr>
        <i/>
        <sz val="11"/>
        <color theme="1"/>
        <rFont val="Calibri"/>
        <family val="2"/>
        <scheme val="minor"/>
      </rPr>
      <t>(for projects seeking funding to deliver existing Business Cases only)</t>
    </r>
  </si>
  <si>
    <r>
      <t xml:space="preserve">Additionality that will be achieved through the award of additional GBF funding.
</t>
    </r>
    <r>
      <rPr>
        <i/>
        <sz val="11"/>
        <color theme="1"/>
        <rFont val="Calibri"/>
        <family val="2"/>
        <scheme val="minor"/>
      </rPr>
      <t>(include reference to any elements of the original project scope which it will not be possible to deliver without additional GBF funding or any additional work that needs to be completed to facilitate realisation of the forecast project benefits outlined in the Business Case.)</t>
    </r>
  </si>
  <si>
    <r>
      <t xml:space="preserve">Change in project benefits since original Business Case submission
</t>
    </r>
    <r>
      <rPr>
        <i/>
        <sz val="11"/>
        <color theme="1"/>
        <rFont val="Calibri"/>
        <family val="2"/>
        <scheme val="minor"/>
      </rPr>
      <t>(assume award of additional GBF funding)</t>
    </r>
  </si>
  <si>
    <r>
      <t xml:space="preserve">Estimated value for money of project
</t>
    </r>
    <r>
      <rPr>
        <i/>
        <sz val="11"/>
        <color theme="1"/>
        <rFont val="Calibri"/>
        <family val="2"/>
        <scheme val="minor"/>
      </rPr>
      <t>(assume award of additional GBF funding)</t>
    </r>
  </si>
  <si>
    <t>Risks to project delivery</t>
  </si>
  <si>
    <r>
      <t xml:space="preserve">Federated Area  </t>
    </r>
    <r>
      <rPr>
        <sz val="11"/>
        <color rgb="FFFF0000"/>
        <rFont val="Calibri"/>
        <family val="2"/>
        <scheme val="minor"/>
      </rPr>
      <t>Formula - please do not edit cell</t>
    </r>
  </si>
  <si>
    <t>Expected project completion date</t>
  </si>
  <si>
    <r>
      <t xml:space="preserve">Can the existing project proceed without additional GBF funding?
</t>
    </r>
    <r>
      <rPr>
        <i/>
        <sz val="11"/>
        <color theme="1"/>
        <rFont val="Calibri"/>
        <family val="2"/>
        <scheme val="minor"/>
      </rPr>
      <t>For projects which are seeking additional funding to deliver the original Business Case</t>
    </r>
  </si>
  <si>
    <r>
      <t xml:space="preserve">What are the main risks impacting the ability of the project to proceed?
</t>
    </r>
    <r>
      <rPr>
        <i/>
        <sz val="11"/>
        <color theme="1"/>
        <rFont val="Calibri"/>
        <family val="2"/>
        <scheme val="minor"/>
      </rPr>
      <t>This information should be provided for all applications, including those for extensions to existing projects</t>
    </r>
  </si>
  <si>
    <t>If GBF is awarded, are there any remaining barriers to project delivery?</t>
  </si>
  <si>
    <t>What are the remaining barriers to project delivery?</t>
  </si>
  <si>
    <t>% of GBF allocation committed to date</t>
  </si>
  <si>
    <t>Amount of GBF spent to date</t>
  </si>
  <si>
    <t>Amount of GBF funding committed to date</t>
  </si>
  <si>
    <t>LFFN</t>
  </si>
  <si>
    <t>Tendring Bikes</t>
  </si>
  <si>
    <t>Thanet Parkway Railway Station - A new railway station on the Ashford International – Ramsgate railway line at Cliffsend with associated level crossing/signalling upgrades to improve accessibility to rail in Thanet, which is a historically economically disadvantaged part of the county.</t>
  </si>
  <si>
    <t>Innovation Park Medway - Sustainable City of Business - delivery of one section of 'The Runway Park' on the northern site of Innovation Park Medway. The Runway Park will be a primary forum for collaboration, bringing businesses and individuals together to foster an innovative spirit, and enable businesses to interact with the wider community.</t>
  </si>
  <si>
    <t>Javelin Way Development - Delivery of light industrial units which act as an enabling development in order to deliver the Jasmin Vardimon Dance Laboratory in Ashford.</t>
  </si>
  <si>
    <t>S151 Sign Off received
Application Form
Also received GPF funding
Need to confirm request with Sarah - application form states £235,728. KMEP prioritisation states £235,724</t>
  </si>
  <si>
    <t>Techfort Phase 2, The Citadel, Dover - refurbishment of Casemates 53 and 54 to accommodate a unique mix of cultural uses, small businesses and craft workshops.</t>
  </si>
  <si>
    <t>Discovery Park Incubator - Delivery of new incubator, self contained laboratory units, informal break out area and shared lab support facilities in Building 500 at Discovery Park</t>
  </si>
  <si>
    <t>S151 Sign Off received.
Extension to GBF spend approved to December 2022
Business Case - Gate 1 review undertaken by Steer. Conclusion - Business Case is generally strong but further clarification is needed in relation to some aspects of the Economic Case. Inter-gate meeting to be held if project prioritised.
Spend to date taken from most recent KCC GBF quarterly reporting submission.
Need to confirm with Kerry as to whether the original GBF funding allocation has been committed through entering into a construction contract</t>
  </si>
  <si>
    <t>S151 Sign Off received
Extension to GBF spend to March 2023 approved
Application Form
Need to confirm with Kerry re GBF spend to date. How much funding has been issued to Discovery Park by KCC - £891,000 or £1,434,000?</t>
  </si>
  <si>
    <t>S151 Sign Off received from Eastbourne BC but not ESCC. ESCC sign off needed.
Business Case - Gate 1 review undertaken by Steer. Conclusion - Business Case is reasonably strong but further clarification needed on a number of items including Economic Case and completion of M&amp;E templates still required.</t>
  </si>
  <si>
    <t>Restoring the Glory of the Winter Garden - Phase 2 - Establishment of a new facility, Racquet Studios, in the Winter Garden. Racquet Studios would be a world class facility for virtual film production, a centre of excellence for skills training in digital and creative arts and a leading virtual film production research and development facility.</t>
  </si>
  <si>
    <t>S151 Sign Off still required
Application Form</t>
  </si>
  <si>
    <t>Seven Sisters Country Park Visitor Infrastructure Uplift - the project delivers a comprehensive refresh of the visitor offer at the Country Park, including 233 sqm of new retail space for local businesses and accommodation for the Site Warden.</t>
  </si>
  <si>
    <t>S151 Sign Off still required
Application Form
Also received GPF funding
Application form seeks additional funding of £650,000. Need to confirm with Alex that he is happy for me to take forward the smaller value shown in the TES prioritisation - presents less of a VfM risk</t>
  </si>
  <si>
    <t>S151 Sign Off still required
Business Case. Gate 1 review undertaken by Steer. Conclusion - insufficient information provided to be able to assure value for money. Further information required to strengthen each case of the Business Case.
Also received GPF funding for other improvements to the Charleston site. Balance remains outstanding.</t>
  </si>
  <si>
    <t>Accessing Charleston: Removing the Barrier to Growth (project extension) - establishing a low carbon way for visitors to access Charleston through provision of electric vehicle charging points in the car park and purchase of a electric minibus to convey people to the site from rail and bus stations.</t>
  </si>
  <si>
    <t>S151 Sign Off still required
Business Case. Gate 1 review undertaken by Steer. Conclusion - insufficient information provided to be able to assure value for money. Further information required to strengthen each case of the Business Case.</t>
  </si>
  <si>
    <t>Sussex Innovation, Falmer - COVID secure adaptions (Hybrid Working Enhancements) - further development on the site to enable more effective hybrid working, including investment in technology (laptops and server upgrade), building enhancements, enhanced hygiene facilities and sustainable transport investment.</t>
  </si>
  <si>
    <t>S151 Sign Off received from Chelmsford City Council but not ECC. ECC Sign Off needed.
Application form.</t>
  </si>
  <si>
    <t>Extension of the full-fibre broadband rollout in Essex to reach rural and hard to reach premises - Superfast Essex is a broadband improvement programme run by Essex County Council. The programme aims to make superfast and ultrafast broadband available to as many homes and businesses across Essex as possible. GBF funding extended the Superfast Essex Phase 4b rollout programme to reach additional rural areas.</t>
  </si>
  <si>
    <t>S151 Sign Off not received
Application form
Confirm GBF spend to date with Paul - has the £53,103.30 detailed on the application form as spent but unclaimed now been claimed?
Confirm with Paul that full GBF funding allocation is committed. Application form slightly confusing but appears to reflect unspent balance as committed.</t>
  </si>
  <si>
    <t>Letter from Tendring DC Chief Exec received but ECC S151 Sign Off still required.
Application form.</t>
  </si>
  <si>
    <t>Jaywick Market and Commercial Space - the project includes the build of a covered market and affordable business space on a gateway site in Jaywick Sands to support the local economy, grow local entrepreneurship, and grow and retain economic activity and job creation in the local area, which is the most deprived in the country.</t>
  </si>
  <si>
    <t xml:space="preserve">Enterprise Centre for Horizon 120 Business and Innovation Park - delivery of a new 3,100 sqm Enterprise Centre building with a variety of office spaces. There will also be a flexible conference space that can be transformed into smaller units. It is a purpose built physical and virtual environment designed to drive collaboration, encourage idea generation and underpin problem solving. </t>
  </si>
  <si>
    <t>S151 Sign Off received from Braintree District Council but not from ECC. ECC sign off needed.
Application form. 
Need to read through in more detail to confirm that this is definitely to support delivery of works outlined in the original Business Case.</t>
  </si>
  <si>
    <t>S151 Sign Off required
Application form
Need to confirm with Paul the amount of additional GBF funding sought - application forms states £300,200 but Success Essex prioritisation states £300,000</t>
  </si>
  <si>
    <t>Tendring Bikes and Cycle Infrastructure - the project will deliver a bespoke bike scheme and cycle network infrastructure within Jaywick Sands and Clacton aimed at tackling inequality within one of the most deprived areas of the country.</t>
  </si>
  <si>
    <t>Extension of the existing Phase 2 ASELA LFFN project - GBF funding has been requested to extend the LFFN project into Phase 3 allowing more areas in South Essex to benefit from the roll-out of full fibre infrastructure.</t>
  </si>
  <si>
    <t>S151 Sign Off received from Southend on Sea City Council as Accountable Body for ASELA but not Thurrock Council.
Business Case - ITE still to undertake initial review of Business Case.
Need to confirm that full spend of initial GBF funding allocation has been achieved.</t>
  </si>
  <si>
    <t>Quarterly GBF spend profile required to be clear if funding can be spent in full by December 2022 or March 2023.</t>
  </si>
  <si>
    <t>N/A</t>
  </si>
  <si>
    <t>Very High (Conventional BCR was not reported as the project will generate revenues that are greater than the costs which would result in a net 'negative' cost, and therefore a 'negative' BCR. Net Present Value used as a measure of return from investment)</t>
  </si>
  <si>
    <t>Calculations have been undertaken which demonstrate that, subject to the total project cost remaining below £54.2m, the project will continue to offer High value for money. Total project cost is currently reported to be £43.9m.</t>
  </si>
  <si>
    <t>No direct additionality as a result of additional GBF funding as the full scope of works would need to be completed, regardless of award of additional GBF funding, to allow the station to safely open.
However, additional GBF funding will ensure full delivery of the project scope by safeguarding delivery of the level crossing works, which are essential for the station to open thus securing the forecast benefits.
The funding will also help safeguard the full completion of the archaeological excavations that will bring further benefits to the area, as well as increased employment and safeguarding of jobs from Thanet Parkway beyond what was originally forecast.</t>
  </si>
  <si>
    <t>The forecast project benefits have not changed.
However, the increased scope of the archaeological findings will bring further benefits to the area through the increased knowledge and understanding of this potentially nationally significant site and its contribution to the historical records for Thanet.</t>
  </si>
  <si>
    <t>• Accelerate the pace of housing delivery in Thanet - 1,600 to 3,200 additional homes delivered within 30 years of station opening
• Positively contribute to economic growth by attracting higher skilled workers to the area
• Stimulate the creation of additional jobs by encouraging business location and expansion decisions based on the existence of the new station - creation of 400 to 800 additional jobs within 30 years of station opening</t>
  </si>
  <si>
    <t>No real additionality offered as a result of additional GBF funding.
KCC have made efforts to secure funding from alternative sources i.e. New Stations Fund 3.</t>
  </si>
  <si>
    <t>New station is expected to open on 22 May 2023</t>
  </si>
  <si>
    <t>Yes, but potentially with an adverse impact on project completion date</t>
  </si>
  <si>
    <t>There remains a risk around the cost of the level crossing works. Detailed design for these works has not yet been undertaken and therefore there remains a risk of further cost increases.</t>
  </si>
  <si>
    <t>S151 Sign Off received
Application Form
Also received LGF funding
No real additionality/unable to confirm the total project cost</t>
  </si>
  <si>
    <t>Resolution needs to be reached with regard to the conflicting track works to ensure that the station can open in May 2023 as planned. If these conflicts cannot be resolved, the opening of the station may be delayed.</t>
  </si>
  <si>
    <t>Yes - there are remaining barriers to project delivery which may prevent project completion</t>
  </si>
  <si>
    <t>Yes - there are remaining barriers to project delivery which may impact on completion date</t>
  </si>
  <si>
    <t>Tindal Square, Chelmsford - creation of a new civic public square of over 3,000 sqm that provides a destination space for arts, events and celebrations outside Shire Hall in Chelmsford City Centre.</t>
  </si>
  <si>
    <t>If additional funding is not awarded, it will not be possible for the full scope of the project, as detailed in the approved Business Case, to be delivered due to the cost increases experienced.
The additional funding will ensure that the full public realm improvement scheme can be delivered.</t>
  </si>
  <si>
    <t>Can any more information be provided as to what would be removed from the project scope if additional funding was not secured?</t>
  </si>
  <si>
    <t>Value for Money exemption 1 applied</t>
  </si>
  <si>
    <t>Not discussed in application as BCR not calculated</t>
  </si>
  <si>
    <t>Unknown - Value for Money exemption applied</t>
  </si>
  <si>
    <t>The project benefits remain unchanged</t>
  </si>
  <si>
    <t>The key project outcomes as detailed in the Business Case are:
• Creation of 50 construction jobs
• Creation of 100 jobs associated with the renewed use of the Shire Hall
• Increased footfall and dwell time in the city centre
• Estimated £10m economic impact based on £1 per £3 investment
• Improved air quality and modal shift due to removal of motorised traffic and introduction of new cycle connections</t>
  </si>
  <si>
    <t>The additional funding will ensure that the full project scope, as per the approved Business Case, can be delivered. This will safeguard the forecast project benefits and deliver maximum benefit to the City Centre. 
Without the additional funding, it will not be possible to deliver the full scope as per the Business Case due to increased project costs.</t>
  </si>
  <si>
    <t>Value for Money exemption 1 applied in original Business Case. No commentary provided in application to provide assurance that the project continues to offer High value for money.
Any additional information available as to which elements of the project would not be forthcoming if additional funding is not awarded and likely impact on benefits?</t>
  </si>
  <si>
    <t>January 2023</t>
  </si>
  <si>
    <t>The risks impacting the ability of the project to proceed are:
• the potential need to reduce the project scope due to increased costs
• requirement for utilities companies to complete necessary diversions. Programme for these works impacted by availability of labour
• extended lead in times for remaining key materials and supplies</t>
  </si>
  <si>
    <t>In the assessment undertaken by Paul, no barriers to delivery are indicated but this assessment reflects contents of the application form. I think the risk is more to the programme, rather than the utilities diversions never happening.</t>
  </si>
  <si>
    <t>It was originally intended that 1,620 bikes would be provided for use in the bike loan scheme, however, due to increased supply chain costs it has only been possible to procure 1,300 bikes. Additional GBF funding would allow purchase of an additional 422 bikes, including 10 adapted bikes and 50 electric bikes. There are over 200 eligible applications for a bike but due to current funding constraints, not all applicants will be successful. Provision of electric bikes would expand the reach for labour market and job opportunities.</t>
  </si>
  <si>
    <t>Additional funding would not only allow project to be delivered as per the Business Case but goes beyond that to include items not originally specified in the Business Case. 
Weak case for additional funding as benefits expected from Business Case can be achieved without additional funding</t>
  </si>
  <si>
    <t>The project will still be delivered in accordance with the Business Case if the additional funding is not awarded. The additional funding would allow the opportunity to offer adapted bikes and e-bikes to people as appropriate and increases the capacity to support people who were previously economically inactive to consider new jobs, skills and opportunities.</t>
  </si>
  <si>
    <t>2.12:1</t>
  </si>
  <si>
    <t>It is expected that there will be a marginal impact on the BCR. The additional bikes will enable additional benefits to be realised, partially offsetting the cost increase. Analysis has been undertaken which demonstrates that the BCR should remain above 2:1</t>
  </si>
  <si>
    <t>The benefits remain unchanged. However, award of additional GBF funding would allow additional benefits to be realised.</t>
  </si>
  <si>
    <t xml:space="preserve">The award of additional GBF funding would allow the purchase of additional bikes for use in the cycle loan scheme. This would allow the scheme to reach more people, including those requiring adapted or e-bikes, and would increase the number of people who had greater access to jobs and other opportunities, including training. </t>
  </si>
  <si>
    <t>Lead in times for bikes is reduced due to there being a pre-arranged bulk order from which  the required bikes can be purchased immediately.</t>
  </si>
  <si>
    <t>The main risks impacting the ability of the project to proceed are:
• Lead in times for the new bikes - this has been mitigated through pre-ordering a bulk order of bikes
• Increasing cost of standard bikes - this has been mitigated through negotiation of a fixed price with the supplier
• Increasing cost of e-bikes or adapted bikes - this will be mitigated by either reducing the number of bikes ordered or by purchasing more standard bikes at the agreed fixed price.</t>
  </si>
  <si>
    <t>2.45:1</t>
  </si>
  <si>
    <t>Additional GBF funding is required due to:
• increased costs associated with ensuring a safe working environment during the COVID-19 pandemic
• inflated materials costs including a 36% increase in the cost of windows and a 56% increase in the cost of pre-cast concrete
• extended delivery programme due to delays in receiving required materials from outside the UK due to border delays at customs.</t>
  </si>
  <si>
    <t>Without additional funding, the project will still be delivered as additional funding has been provided by Kent County Council, however, the quality of the fit out will be reduced and some elements of the project, such as solar panels, will not be delivered. 
Without additional funding, the project may not breakeven. In addition, the increased financial commitment required from Kent County Council will place pressure on their overall budget.</t>
  </si>
  <si>
    <t>Medium strength - project will be delivered anyway but with some value engineering. KCC have bridged the immediate funding gap.</t>
  </si>
  <si>
    <t>At the outset of the project it was indicated that 29 industrial units would be delivered, subject to market demand. A number of occupiers are seeking to take more than 1 unit and combine them into a single unit. This has resulted in a smaller number of units being delivered but the floor space provided remains unchanged.</t>
  </si>
  <si>
    <t>Due to increased costs there has been a requirement for the quality of the fit out to be reduced and for some elements of the project, including delivery of solar panels, to be removed from the project scope. Additional funding will allow these elements to be re-examined.</t>
  </si>
  <si>
    <t>BCR calculated in the Business Case but project now appears to be relying on Value for Money exemption 1. 
No firm commitment that elements removed from the project scope will be returned if additional funding is awarded. The funding may just be used to replace the additional funding already committed by KCC.</t>
  </si>
  <si>
    <t>The key project benefits are:
• construction of a 'Creative Laboratory' production space (with a ground floor internal area of 1,293sqm)
• development of light industrial units (with a gross internal floor area of 3,046sqm)
• accommodate up to approximately 176 full-time equivalent employees, in addition to 21 freelance and contractor opportunities
• deliver opportunities for business development in the creative sector</t>
  </si>
  <si>
    <t>December 2022</t>
  </si>
  <si>
    <t>No remaining barriers to project delivery</t>
  </si>
  <si>
    <t>Delivery of the project has been significantly impacted by utility delays. There remain a few utility connection issues but these should be complete by the end of 2022.
There is one industrial unit which is not yet under offer. All other units are under offer but there remains a chance that some of these agreements could yet fall through.</t>
  </si>
  <si>
    <t>Are the remaining utility works a barrier to delivery? Could they impact on the project completion date?</t>
  </si>
  <si>
    <t>The costs included within the original application for GBF funding were based on tenders received in 2020/21. These works needed to be reprocured and this resulted in significantly increased construction costs. These increases were due to supply and demand issues resulting in extended lead in times and increased costs, increasing labour costs, inflation and rising transportation costs. 
Additional internal funding has been secured to cover other construction cost increases but funding is not currently available to cover the increase in construction contract price.</t>
  </si>
  <si>
    <t>If additional funding is not awarded, there will be a need to value engineer elements of the project, resulting in reduced outputs and outcomes. It may not be possible to fit out the cottages and the pump barn fully leading to a reduction in tourism opportunities and a negative impact on the spend per head outlined in the Business Case. In addition, fewer units will be ready and available for use by local businesses, meaning a reduction in the number of enterprises supported by the project.</t>
  </si>
  <si>
    <t>Remaining barrier to delivery not reflected in this section of the application but is referenced within the list of risks and has been identified as a barrier by ESCC.</t>
  </si>
  <si>
    <t>Listed building consent is required in relation to some of the works proposed on the Pump Barn. It is expected that this consent will be received in late October 2022.</t>
  </si>
  <si>
    <t>The main risks impacting the ability of the project to proceed are:
• Difficulty in obtaining materials due to COVID-19, supply chain and market demands - mitigated by early identification of materials which might be subject to a long lead-in time.
• Listed building consent is required for the Pump Barn in relation to the log burner and 'fitted' furniture fit out - listed building consent application submitted and determination expected in late October 2022.</t>
  </si>
  <si>
    <t>The project benefits have not changed since the Business Case was submitted. However, the benefits will not be fully realised if additional GBF funding is not awarded.</t>
  </si>
  <si>
    <t>The benefits which are dependent upon the GBF funding include:
• Creation and safeguarding of a total of 6.5 FTE jobs
• Creation of 1 x 1 bed flat for the onsite warden
• 131 sqm of high footfall retail space
• 1 new superfast Broadband connection
• 100 enterprises supported through the new retail space 
• Increased visitor spend
• Increased footfall</t>
  </si>
  <si>
    <t>Additional GBF funding is required due to significant cost increases encountered during the procurement process. The cost increases have arisen as a result of supply chain issues arising from both the COVID-19 pandemic and Brexit, rising inflation levels and longer lead in times for some items. 
Value engineering and additional fundraising have been undertaken and it has been possible to complete most of the works included in the contract. However, it has not been possible to fully fund the replacement of the windows and the repairs to the facade of the building.</t>
  </si>
  <si>
    <t>Medium strength - it sounds as if there is sufficient funding to deliver the essential works. GBF funding would release loan funding to carry out other less essential works at a later date.</t>
  </si>
  <si>
    <t>The BCR will reduce if additional GBF funding is awarded. If an additional £315,000 is awarded, the BCR will reduce to 2.14:1.</t>
  </si>
  <si>
    <t>2 options included in the application - £315,000 and £650,000 additional GBF funding. £650,000 additional funding would reduce the BCR to 1.97:1 and has therefore not been included as an option.</t>
  </si>
  <si>
    <t>2.17:1 (taken from the most recent Business Case seeking GPF funding)</t>
  </si>
  <si>
    <t>The key project benefits are: 
• 2,100 sqm of new commercial space
• 81,000 kg of CO2 emissions avoided
• 120 gross operational FTE jobs, including 40 re/entrants to the labour market
• 40 enterprises receiving non-financial support</t>
  </si>
  <si>
    <t>The benefits have changed since the submission of the GBF Business Case, however, they remain in line with those included in the most recent Business Case update when the project was seeking GPF funding.
Benefits have increased since the submission of the approved GBF Business Case.</t>
  </si>
  <si>
    <t>The award of additional GBF funding would allow the order of the tiles required for the façade works and would fund the installation of the new windows. This will release loan funding to allow the completion of the façade improvements. Without the additional funding, it will not be possible for the façade works to be completed at this time. Completion of the façade works will help identify the Observer Building as a new destination building in the centre of Hastings.</t>
  </si>
  <si>
    <t>If additional funding is not awarded, the facade works cannot be completed. This will either result in scaffolding being left up (at a cost of £800 per week) or the scaffolding being removed only to be replaced at a later date to allow the work to be completed. In addition, without additional funding there is not currently sufficient funding available to install the replacement windows on one side of the building. 
If additional funding is not awarded, these works will need to be funded through loan finance which will mean that other non-essential works including the facade works will not be completed at this time.</t>
  </si>
  <si>
    <t>September 2023 - full façade renovation</t>
  </si>
  <si>
    <t>There are no remaining barriers to project delivery</t>
  </si>
  <si>
    <t xml:space="preserve">The primary risk continues to be cost uncertainty. Updated costs have been provided for the remaining works but these will probably only be held for a short period of time and therefore may be subject to further increases. </t>
  </si>
  <si>
    <t>GBF funding has only recently been spent delivering improvements to the Centre. It is unclear whether the latest proposed improvements strengthen the benefits realised by those works or seek to change the direction of the centre.
Concern over whether benefits achieved through original GBF investment be short-lived.</t>
  </si>
  <si>
    <t>There is very limited detail in the Economic Case and therefore it cannot be determined whether the project meets the criteria for the Value for Money exemption.</t>
  </si>
  <si>
    <t>N/A - new Business Case</t>
  </si>
  <si>
    <t>March 2023</t>
  </si>
  <si>
    <t>Concerns as original GBF funded works took significantly longer than expected to deliver. A stated completion date of March 2023, with very limited alternative funding committed, presents a high risk.</t>
  </si>
  <si>
    <t>No risks to project delivery have been identified in the Business Case. SELEP concerns regarding lead-in times for some aspects of the project based on updates provided by other projects.
The primary risk to the benefits realisation plan is the centres ability to generate enough revenue through attracting additional tenants and for the existing tenants to continue to recruit locally.</t>
  </si>
  <si>
    <t>There are no barriers to project delivery</t>
  </si>
  <si>
    <t>The Business Case suggests that if the GBF funding is not awarded, the works will not be forthcoming. This will mean that as a result of increasing visitor numbers, there will be a increase in carbon emissions and congestion on local roads as visitors all travel by car. 
If the proposed works are not delivered, this will limit Charleston's ability to grow the number of visits from people travelling from outside the immediate area (assuming they are not travelling by car) and will limit Charleston's ability to diversify their audience by excluding people who do not have access to a car including younger people and those from lower socio economic backgrounds.</t>
  </si>
  <si>
    <t>These works will not be completed without award of GBF funding and therefore additionality will be:
• Investment in technology - provision of additional laptops and workstations, server room upgrade and contactless door entry system
• Building enhancements - alterations to the building to provide Zoom rooms (sound proof booths for video calls), break out facilities, outdoor meeting facilities and social space
• Investment in enhanced hygiene facilities - air conditioners which draw in outside area
• Sustainable Transport Investment - provision of electric vehicle charging points and secure cycle parking.</t>
  </si>
  <si>
    <t>These works will not be completed without award of GBF funding and therefore additionality will be:
• Purchase of a 16 seater electric minibus to provide a scheduled timetable from Lewes railway station to Charleston
• Provision of 3 electric vehicle charging points at Charleston, which would also be available for visitors to the South Downs National Park</t>
  </si>
  <si>
    <t>Concern regarding lead in time for electric minibus</t>
  </si>
  <si>
    <t>Work needs to be undertaken to determine whether there is sufficient electrical capacity on site to facilitate the preferred rapid electrical vehicle charger</t>
  </si>
  <si>
    <t>Need to confirm the programme with Alex. Contractor procurement undertaken in advance of funding award allowing works to start onsite in November? Key dates suggest planning and listed building consent, procurement and construction commencement will all be achieved in November 2022</t>
  </si>
  <si>
    <t>The Business Case suggests that if the GBF funding is not awarded, the works will not be forthcoming at this time. Work has been undertaken which has concluded that the only option for bringing this work forward is through public sector funding. 
Eastbourne Borough Council has committed significant funding to the wider Devonshire Quarter project but their ability to deliver the full scope of the project has been impacted by cost increases.</t>
  </si>
  <si>
    <t>Steer have raised queries regarding which benefits and costs have been included in the BCR. Therefore there is a risk that the BCR could change bringing the BCR down to below 2:1</t>
  </si>
  <si>
    <t>These works will not be completed without award of GBF funding and therefore the additionality is:
• Delivery of Racquet Studios including provision of LED volume screens and other equipment including production lighting, AV and IT
• Fit out and structural works</t>
  </si>
  <si>
    <t>Need greater assurance regarding lead in time for specialist equipment - no scope within delivery programme to manage any delays.</t>
  </si>
  <si>
    <t>Key project benefits include:
• creation of a minimum of 10 new direct and indirect jobs
• increased inward investment in local service and creative industry economy
• Training programmes will stimulate more opportunities for the local population to become involved in a highly skilled creative industry
• The digital media/virtual film production facility will deliver opportunities for existing/traditional filmmaking businesses and partnerships.</t>
  </si>
  <si>
    <t>The main risks impacting the ability of the project to proceed are:
• Risk of increasing scope and inflation which could impact on the affordability of the project and the ability to deliver the project in accordance with the Business Case. 
• Risk that future market assumptions, capital costs and revenue streams are not as predicted which may mean that the project is not affordable in the long-term.</t>
  </si>
  <si>
    <t>Additional GBF funding is required for the following reasons:
• Additional costs for construction, security and supply chain issues as a result of the COVID-19 pandemic, including increased security costs incurred for a 35 week period as a result of a delayed start to construction due to construction and supply chain delays, additional costs associated with a 10 week delay during construction due to supply chain issues and costs associated with the removal of a spoil mound of 5,000 cubic metres.
• Enabling works for the extension of the existing car park - to better enable the optimisation of the existing facilities, it is necessary to further increase the availability of car parking at the site.</t>
  </si>
  <si>
    <t>The project will be delivered in accordance with the Business Case as cost increases have been absorbed by Braintree District Council. However, this additional Council investment will impact negatively on their ability to undertake further development on the wider business park impacting on the total number of additional jobs created and will reduce the level of funding available to support other employment related projects.</t>
  </si>
  <si>
    <t>Full scope of Business Case will be delivered through additional Braintree DC funding. This leads to implications for other projects but not for this project specifically.</t>
  </si>
  <si>
    <t>No risks to project delivery have been identified. It is understood that the building is now complete and has been formally opened. However, the status of the car park extension works is unclear.</t>
  </si>
  <si>
    <t>September 2022</t>
  </si>
  <si>
    <t>No information given on risks to project delivery. Main works complete but unclear if there are risks associated with the car park extension works, i.e. extended lead in times for materials etc.
Unclear if project completion date includes car park extension works and removal of spoil mound</t>
  </si>
  <si>
    <t>Application form indicates that BCR would increase if additional funding is awarded. Application indicates additionality in the form of additional benefits but also indicates that benefits remain unchanged from the Business Case. Funding request potentially should have been through a new Business Case and not an application form.
BCR used when project originally awarded funding was 3.054:1 but BCR quoted on application form was 9.331:1 which was also referenced in the Business Case.</t>
  </si>
  <si>
    <t>3.054:1/9.331:1</t>
  </si>
  <si>
    <t>The project benefits remain unchanged, however, additional GBF funding will allow realisation of additional benefits.</t>
  </si>
  <si>
    <t>If the additional GBF funding is awarded, the following additional benefits will be realised:
• Additional jobs created - 32 (over 4 years)
• Additional construction jobs - 87 FTE (includes adjustment from original Business Case)</t>
  </si>
  <si>
    <t>Additional GBF funding is required to help mitigate the costs associated with the discovery of asbestos and other ground obstructions during excavation. Additional costs incurred to date total £219,060 but it is estimated that these costs could rise to £450,000. 
In addition, due to the increase in construction costs due to the COVID-19 pandemic, Brexit and high inflation levels, elements of the original project scope have been removed to try and keep costs within budget. Elements removed include solar panels, bin storage, cafe fit out, CCTV, internal signage and the IT required to provide a hybrid learning space.</t>
  </si>
  <si>
    <r>
      <t xml:space="preserve">Project name and brief description (max 50 words)
</t>
    </r>
    <r>
      <rPr>
        <sz val="11"/>
        <color rgb="FFFF0000"/>
        <rFont val="Calibri"/>
        <family val="2"/>
        <scheme val="minor"/>
      </rPr>
      <t>Formula - please do not edit cell</t>
    </r>
  </si>
  <si>
    <t>S151 Sign Off received
Application Form
Also received LGF, SSF and GPF funding</t>
  </si>
  <si>
    <t>Original BCR was 5:1. This reduced to 3.77:1 following procurement</t>
  </si>
  <si>
    <t>It is expected that the BCR will reduce to 3.45:1 if the requested additional GBF funding is awarded</t>
  </si>
  <si>
    <t>Updated BCR calculation provided.</t>
  </si>
  <si>
    <t>The receipt of additional funding will allow delivery of the project to complete, including delivery of the car park although it is likely that there will still be elements of the original scope which will not be delivered. Without the additional funding, the additional costs associated with the excavation will not be met and this will result in work on the car park being stopped.</t>
  </si>
  <si>
    <t>Since submission of the original Business Case, the project has adapted and additional benefits are now forecast. These benefits have been achieved through redesign of the managed workspace units resulting in delivery of 11 multi-use units which will be flexible and able to provide accommodation for more businesses. This change has resulted in the number of new jobs rising to 45.</t>
  </si>
  <si>
    <t>The excavation of the car park and areas surrounding the building has not yet commenced. Therefore risks remain around the discovery of further asbestos and ground obstructions.</t>
  </si>
  <si>
    <t>The main risks impacting the ability of the project to proceed are:
• Additional funding not received - this will mean that work on the car park will need to be paused.
• Overspend on the current budget - this will mean that the building will not be opened which will have implications for the local area
• Reduced demand for commercial space and market pitches - this may mean that some units and market pitches remain vacant
• Unexpected or worse than expected ground conditions or contamination - this risk has been realised for the main building site but remains a risk for the car park
• Running costs higher than anticipated</t>
  </si>
  <si>
    <t>Elements of the requested additional funding are speculative but can be used to deliver elements of the scope which have been removed if the costs associated with excavating the car park and area surrounding the building are lower than expected.</t>
  </si>
  <si>
    <t>Programme appears to be based on the understanding that the GBF funding will be awarded in September 2022. Need to confirm the programme with Paul as funding will not be awarded until November 2022. Can project still be delivered by March 2023?
Need to confirm whether it will be possible for the GBF funding to be claimed by March 2023. Currently appears to be a delay in drawing down the funding from ECC.</t>
  </si>
  <si>
    <t>Question on additionality needs to be answered if the project is to prioritised for funding. Presumably this would be the properties which would otherwise be removed from the project scope?</t>
  </si>
  <si>
    <t xml:space="preserve">To mitigate delays caused by the extended time period taken by BDUK to approve the addition of the GBF funding to the project, surveys required to assess the quality of the existing broadband infrastructure and to validate the costings at all identified sites have been carried out. This has ensured that the project is fully planned, however, these surveys have identified that the costs associated with a number of the properties will be higher than forecast. The cost increases have arisen as a result of: increases in infrastructure costs (including a 70% increase in fibre cable pricing), increased cost of traffic management (due to reduced availability of workforce and due to the need to redesign works to avoid priority routes to vaccination centres) and reduction in workforce due to Brexit. </t>
  </si>
  <si>
    <t>31.2:1</t>
  </si>
  <si>
    <t>It is expected that the BCR will reduce to 25.7:1 if the additional GBF funding is awarded.</t>
  </si>
  <si>
    <t>The project benefits remain unchanged from the Business Case but there is the potential for additional benefits to be realised if additional GBF funding is awarded.</t>
  </si>
  <si>
    <t>The primary risks impacting the ability of the project to proceed are:
• Funding deadlines - delivery profiles are confirmed for January 2023 delivery, ahead of the March 2023 deadline
• Highway permits - highway permits are secured to allow the project to complete in January 2023
• Multi-dwelling unit delivery - internal build to flats is reliant on landowner and resident permission. The supplier has a dedicated team who are working on progressing these permissions.
The only unmitigated risk is the need for additional funding to bridge the identified funding gap.</t>
  </si>
  <si>
    <t>If GBF funding is not awarded to support delivery of the project, progress towards provision of full fibre across the whole region will be severely impacted. This will have a detrimental impact on the Government's drive to stimulate the economy post COVID. Businesses and communities will be put at a disadvantage with a consequent impact on future opportunities, growth and well-being.
It is acknowledged that the need for improved connectivity will eventually be addressed by the market but there is a risk that areas of the South Essex region will be left behind in the meantime.
There is no indication in the Business Case that alternative funding sources are available to deliver this work.</t>
  </si>
  <si>
    <t>Unknown - not calculated</t>
  </si>
  <si>
    <t>ITE report needed to provide greater clarity on the economic case and VfM offered by the project.
Business Case is unclear on the additional benefits that will be realised as a result of the additional investment and refers to the previous Business Case.</t>
  </si>
  <si>
    <t>It is understood that the proposed works will not be undertaken in the short-term if GBF funding is not awarded. 
The scale of benefits that will be realised as a result of the investment is unclear but it is expected that the investment will allow fibre infrastructure to be extended into areas which have not previously benefited from investment.</t>
  </si>
  <si>
    <t>The project will be a continuation of the existing GBF project which is nearing completion and therefore all required processes are in place.</t>
  </si>
  <si>
    <t>No risk register is provided in the Business Case but it is indicated that any risks to project delivery will be minimised as project governance is already in place with the current contractors and any risks are being addressed as they are identified.</t>
  </si>
  <si>
    <t>Need clarity on the situation around Thurrock with regard to securing S151 sign off and whether there are issues with awarding additional funding.
Case for funding flagged as Medium due to significant weaknesses in the Business Case but am still awaiting outcome of ITE review.
Additional info needed on risks, VfM, benefits, additionality.</t>
  </si>
  <si>
    <t>Additional GBF funding is required due to increases in materials and labour rates due to inflation. Work has been undertaken to identify potential savings and to mitigate against cost overruns but there remains a funding gap if the project is to be completed.</t>
  </si>
  <si>
    <t>If additional funding is not awarded, it may result in some of the breakout areas and shared laboratory facilities not being completed.</t>
  </si>
  <si>
    <t>4.74:1</t>
  </si>
  <si>
    <t>It is expected that the BCR will reduce to 4.49:1 if additional GBF funding is awarded.</t>
  </si>
  <si>
    <t>The project benefits remain unchanged since the Business Case was submitted.</t>
  </si>
  <si>
    <r>
      <t xml:space="preserve">Key project benefits include:
</t>
    </r>
    <r>
      <rPr>
        <sz val="11"/>
        <color theme="1"/>
        <rFont val="Calibri"/>
        <family val="2"/>
      </rPr>
      <t xml:space="preserve">• </t>
    </r>
    <r>
      <rPr>
        <sz val="11"/>
        <color theme="1"/>
        <rFont val="Calibri"/>
        <family val="2"/>
        <scheme val="minor"/>
      </rPr>
      <t>Additional businesses located at Discovery Park 
• Existing businesses retained at Discovery Park (through access to facilities or relationships with other firms) 
• Increased business-to-business and business-to-knowledge base collaboration
• Increased business survival and increased growth through access to innovation support and facilities
• Additional commercial investment in Building 500
• Additional employment in firms located at the Incubator 
• Additional businesses locating elsewhere at Discovery Park</t>
    </r>
  </si>
  <si>
    <t xml:space="preserve">If additional GBF funding is awarded, it will allow refurbishment of break-out areas and shared laboratory equipment. These works are currently at risk due to the increased project costs.
In addition, a former redundant specialist Containment Level 3 laboratory facility for hazardous microbiological research activities will be recommissioned and brought online for potential occupiers. This is a highly specialised facility and the costs of refurbishment and complexity of engineering are prohibitive for prospective occupiers. </t>
  </si>
  <si>
    <t>The only identified risk relates to the current need for additional funding to ensure that the full scope of the project can be delivered. 
SELEP potential concern around lead-in time for any specialist equipment needed to complete the work in the Level 3 laboratory facility.</t>
  </si>
  <si>
    <t>Consideration does not seem to have been given to the risk of extended lead in times for specialist equipment. 
KMEP concerns regarding delivery of project by March 2023 as progress to date has been slow.</t>
  </si>
  <si>
    <t>Programme indicates that 4 months is needed for the refurbishment work. No dates have been applied but there is a risk that funding will not be spent by 31 March 2023.
Medium case for investment due to programme risk</t>
  </si>
  <si>
    <t>5.85:1</t>
  </si>
  <si>
    <t>It is understood that the proposed works will not be undertaken in the short-term if GBF funding is not awarded. This will mean that Casemates 53 and 54 will not be returned to effective use and the associated benefits will not be realised without GBF investment.</t>
  </si>
  <si>
    <t>Whilst planning and Scheduled Monument consent have been secured there is a requirement for Historic England to release conditions on the Scheduled Monument consent</t>
  </si>
  <si>
    <t>The main risks impacting the ability of the project to proceed are:
• GBF funding is not awarded
• There is a lack of demand for the Casemates
• There is weaker than expected public interest in the development
• Capital costs exceed the available budget
• Release of conditions attached to the planning and scheduled monument consents.</t>
  </si>
  <si>
    <t>May potentially be a bit harsh to say there are barriers to delivery due to planning and scheduled monument conditions as this has not been referenced for any other projects. But for other projects which are further progressed all conditions may have already been discharged.</t>
  </si>
  <si>
    <t>Additional GBF funding is required due to:
• increasing materials costs due to the impacts of the COVID-19 pandemic and due to rising inflation levels
• the need for COVID safe construction practices which extended the delivery programme
• supply chain issues including extended lead-in times for certain materials. Further compounded by Brexit and associated labour shortages.</t>
  </si>
  <si>
    <t>If additional GBF funding is not awarded, there are elements within the original project scope which would need to be reviewed, including consideration of use of alternative materials. Use of alternative materials would threaten the quality of IPM as set out in the Design Code and LDO. Any elements removed from the project could potentially be delivered at a later date but the cost would be significantly higher.
If additional GBF funding is not awarded, delivery of the works could be delayed as self-certification for use of other materials is sought under the LDO.</t>
  </si>
  <si>
    <t>Strong case for investment but would need written commitment from Medway with regard to submission of quarterly reporting if additional funding was to be awarded.</t>
  </si>
  <si>
    <t>5.3:1</t>
  </si>
  <si>
    <t>It is expected that if additional GBF funding is awarded, the BCR will reduce to 3.8:1</t>
  </si>
  <si>
    <t>The benefits remain unchanged since the Business Case was submitted.</t>
  </si>
  <si>
    <t>The additional GBF investment will enable all elements of the original project scope to be delivered to the high quality envisaged for the site as set out in the IPM Design Code. 
Without the additional investment, the materials used for certain elements of the project are likely to need to be value engineered which would require a further review from planning and would lead to a further delay in project delivery.</t>
  </si>
  <si>
    <t>The main risks impacting the ability of the project to proceed are:
• Additional GBF funding is not forthcoming - this will result in the quality of the IPM site being reduced and value engineering being employed
•  Planning consent is not forthcoming - there is a risk that alternative materials will not meet the requirements of the design code and LDO for the site
• No/fewer private sector businesses are interested in building on the site - this will delay realisation of the forecast employment benefits.</t>
  </si>
  <si>
    <t>Band 1</t>
  </si>
  <si>
    <t>High Federated Board priority, high deliverability/viability</t>
  </si>
  <si>
    <t>Band 2 a</t>
  </si>
  <si>
    <t>High Federated Board priority, medium deliverability/viability</t>
  </si>
  <si>
    <t>Band 2 b</t>
  </si>
  <si>
    <t>Lower Federated Board priority, high deliverability/viability</t>
  </si>
  <si>
    <t>Band 3</t>
  </si>
  <si>
    <t>Lower Federated Board priority, medium deliverability/viability</t>
  </si>
  <si>
    <t>Date of full spend of GBF funding requested</t>
  </si>
  <si>
    <t>% of GBF spend to date</t>
  </si>
  <si>
    <t>Further prioritsation:</t>
  </si>
  <si>
    <t>Extensions to BC's</t>
  </si>
  <si>
    <t>Prioritised by BCR</t>
  </si>
  <si>
    <t>Scale of benefits that will be realised</t>
  </si>
  <si>
    <t>% of GBF committed to date</t>
  </si>
  <si>
    <t>Existing</t>
  </si>
  <si>
    <t>Innovation Park Medway</t>
  </si>
  <si>
    <t>Broadband Extension</t>
  </si>
  <si>
    <t>Jaywick Market</t>
  </si>
  <si>
    <t>SE</t>
  </si>
  <si>
    <t>Cumulative total</t>
  </si>
  <si>
    <t>Band 2a</t>
  </si>
  <si>
    <t>KMEP2</t>
  </si>
  <si>
    <t>SE3</t>
  </si>
  <si>
    <t>SE2</t>
  </si>
  <si>
    <t>SE1</t>
  </si>
  <si>
    <t>Tindal Square</t>
  </si>
  <si>
    <t>Thanet Parkway</t>
  </si>
  <si>
    <t>KMEP1</t>
  </si>
  <si>
    <t>Javelin Way</t>
  </si>
  <si>
    <t>KMEP3</t>
  </si>
  <si>
    <t>TES1</t>
  </si>
  <si>
    <t>TES2</t>
  </si>
  <si>
    <t>TES3</t>
  </si>
  <si>
    <t>OSE1</t>
  </si>
  <si>
    <t>Winter Garden</t>
  </si>
  <si>
    <t>Seven Sisters</t>
  </si>
  <si>
    <t>Observer Building</t>
  </si>
  <si>
    <t>Added scale of benefits safeguarded</t>
  </si>
  <si>
    <t>KMEP4</t>
  </si>
  <si>
    <t>KMEP5</t>
  </si>
  <si>
    <t>Techfort</t>
  </si>
  <si>
    <t>Discovery Park</t>
  </si>
  <si>
    <t>SE4</t>
  </si>
  <si>
    <t>SE5</t>
  </si>
  <si>
    <t>Horizon 120</t>
  </si>
  <si>
    <t>TES4</t>
  </si>
  <si>
    <t>Charleston</t>
  </si>
  <si>
    <t>Sussex Innovation</t>
  </si>
  <si>
    <t>Funding available:</t>
  </si>
  <si>
    <t>Balance remaining:</t>
  </si>
  <si>
    <t>Band 4</t>
  </si>
  <si>
    <t>Projects which are not currently in a position to be considered for additional funding</t>
  </si>
  <si>
    <t>Band 4 (not prioritised)</t>
  </si>
  <si>
    <t>Conditions attached to prioritisation</t>
  </si>
  <si>
    <t>Value for Money offered by the Project needs to be demonstrated. Project did not originally rely on the Value for Money exemption and a BCR was calculated.</t>
  </si>
  <si>
    <t>ECC S151 sign off needs to be received</t>
  </si>
  <si>
    <t>ESCC S151 sign off needs to be received</t>
  </si>
  <si>
    <t>Weaknesses/Risks</t>
  </si>
  <si>
    <t>Strengths</t>
  </si>
  <si>
    <t>GBF ask</t>
  </si>
  <si>
    <t>Federated Board priority</t>
  </si>
  <si>
    <t>Project</t>
  </si>
  <si>
    <t>Band</t>
  </si>
  <si>
    <t>• Risk of conflicting rail works adversely impacting delivery programme
• Limited direct additionality to be achieved through additional GBF funding. Primary additionality appears to relate to securing timely opening of the new station
• Uncertainty regarding total cost of level crossing works as detailed design has not yet been completed</t>
  </si>
  <si>
    <t>• Original GBF funding allocation spent in full
• Delivery of the station is nearing completion
• Significant additional investment in the project already committed by KCC
• Project offers significant benefits to the local area</t>
  </si>
  <si>
    <t>Outcome of Demand Study to be provided to evidence ongoing demand for the site
Written commitment from Medway Council with regard to timely provision of required quarterly reporting on all SELEP funding streams</t>
  </si>
  <si>
    <t>• Risk of reduced demand for commercial workspace on the site in current economic climate and therefore risk to realisation of project benefits
• Risk that if value engineering is employed that materials will no longer meet the requirements of the Design Code attached to the LDO</t>
  </si>
  <si>
    <t>• Value for Money offered by the project is not currently assured. Value for Money was originally demonstrated through calculation of a BCR but now Value for Money exemption appears to be relied on
• No firm commitment that the additional GBF funding will be used to improve quality of fit out or return removed elements to project scope. These elements will be re-examined.
• There remain outstanding utility works</t>
  </si>
  <si>
    <t>• Construction programme of 4 months stated, with anticipated start date in December 2022. No scope for delay.
• Conditions attached to Listed Building and Planning Consent need to be addressed.</t>
  </si>
  <si>
    <t>• Contractor already onsite delivering existing GBF project so it is expected that works will immediately follow on the new works for which funding is sought
• Project offers High value for money</t>
  </si>
  <si>
    <t>• Construction programme of 4 months stated, with anticipated start date in December 2022. No scope for delay.
• Conditions attached to Listed Building and Planning Consent need to be addressed.
• Original GBF funding award not yet spent in full (extension granted to December 2022)</t>
  </si>
  <si>
    <t>• Project has progressed more slowly than originally anticipated. Risk that extended lead in times for specialist lab equipment may result in project delivery extending beyond March 2023</t>
  </si>
  <si>
    <t>• No quantification of benefits. Outputs potentially 15km of dark fibre but unclear what this will achieve
• No BCR calculated for the project
• Thurrock S151 sign off not yet received. ECC S151 sign off may also be required
• Greater understanding of Government intervention required to enable award of further funding to Thurrock</t>
  </si>
  <si>
    <t>• No commentary provided with regard to the Value for Money offered by the project. Unable to confirm if project still meets the requirements of VfM exemption 1
• Completion of project is dependent upon utilities works being undertaken, presenting a risk to the delivery programme
• ECC S151 sign off not yet received
• Unclear which elements of the project scope will be removed if additional funding is not awarded</t>
  </si>
  <si>
    <t>• Original GBF funding allocation spent in full
• Project is well progressed with completion expected in December 2022
• The majority of the industrial units are already under offer, which should help to bring forward project benefits</t>
  </si>
  <si>
    <t>• Original GBF funding allocation spent in full
• Project well progressed with completion expected in January 2023</t>
  </si>
  <si>
    <t>ECC S151 sign off needs to be received
Confirmation required as to the additionality which would be achieved through award of additional funding</t>
  </si>
  <si>
    <t>• Original GBF funding allocation not yet spent in full (extension granted to March 2023)
• Risk that the funding will not be drawn down by March 2023, despite the work having been delivered
• Programme appears to be based on funding being awarded in September, is the programme still deliverable based on November award?
• Question regarding additionality not answered.
• ECC S151 sign off not yet received</t>
  </si>
  <si>
    <t>• All planning works (surveys) have already been undertaken and therefore additional costs incurred are confirmed
• Project continues to offer Very High Value for Money
• Project completion expected in January 2023 (but is this based on September start?)</t>
  </si>
  <si>
    <t>• Project continues to offer High value for money
• Frame for the main building completed
• Benefits have increased since the Business Case was submitted
• Project is very important to one of the most deprived areas in the SELEP area</t>
  </si>
  <si>
    <t>• There remains an element of uncertainty regarding the scale of the increase in project costs related to asbestos and ground obstructions
• Project will still be delivered to a reduced scope even if additional funding is awarded - potentially reducing benefits
• ECC S151 sign off not yet received</t>
  </si>
  <si>
    <t>Thurrock S151 sign off needs to be received</t>
  </si>
  <si>
    <t>• Original GBF funding allocation has been spent in full
• GBF project has been delivered
• Project continues to offer High value for money</t>
  </si>
  <si>
    <t>• Project has been delivered as per the scope of the Business Case. Direct additionality appears to relate to works beyond the scope of the original Business Case
• No risks in relation to delivery of car park extension enabling works provided and no clear delivery programme
• ECC S151 sign off not yet received</t>
  </si>
  <si>
    <t>• Project helps provide opportunities for more people in a deprived area and there has been significant interest in the bike loan scheme
• Additional funding is sought to broaden the groups of people who can benefit from the project
• Project due to complete in January 2023</t>
  </si>
  <si>
    <t>• Original GBF funding allocation not yet spent in full
• Additional funding is in part to deliver works which extend beyond the scope of the original Business Case
• BCR offered by the project will potentially be close to 2:1 but additional benefits will be realised which will help offset the increase in cost
• ECC S151 sign off not yet received</t>
  </si>
  <si>
    <t>• Project due to complete in December 2022 (need to confirm if this includes the works to be funded through the additional GBF funding allocation)
• Contractor has been appointed and works have commenced onsite</t>
  </si>
  <si>
    <t>• Listed Building and Planning consent required for elements of the Pump Barn works
• No commentary provided with regard to the Value for Money offered by the project. Unable to confirm if the project still meets the requirements of VfM exemption 1
• Original GBF funding allocation not yet spent in full. Extension granted until September 2022
• ESCC S151 sign off not yet received</t>
  </si>
  <si>
    <t>• Planning Consent and Listed Building Consent have not yet been applied for/received
• BCR calculated as 2.04:1. The ITE has raised some queries on the Economic Case and therefore VfM cannot currently be assured
• Concerns re robustness of delivery programme - construction period 01/11/2022 to 31/03/2023 but procurement and planning/listed building consent also scheduled for November 2022
• ESCC S151 sign off not yet received</t>
  </si>
  <si>
    <t>• Business Case provided is insufficient to assure that the project offers High value for money. VfM exemption 1 relied upon but insufficient information provided in Economic Case. In addition, further work needed to the financial case
• Further work needs to be undertaken to determine whether there is sufficient electrical capacity at the site to power the EV charging points
• It is unclear if there are any planning requirements associated with the project
• ITE has queried how realistic the stated benefits are
• SELEP concerns regarding ability to deliver by March 2023 given extended lead-in times for electric vehicles/associated infrastructure and dependence on utility companies for connection
• ESCC S151 sign off not yet received</t>
  </si>
  <si>
    <t>• Value for Money exemption 1 applied but there is insufficient information in the Economic Case and in relation to project outcomes for value for money to be assured. Further work needed on all cases of the Business Case.
• No risks to project delivery identified in the Business Case. Delivery of the project requires purchase of IT equipment - no consideration appears to have been given to the lead in times for this equipment. Risk to delivery by March 2023.
• Greater understanding needed of relationship between the proposed works and the existing GBF works.
• ESCC S151 sign off not yet received</t>
  </si>
  <si>
    <t>• Additional assurance required regarding whether all works being considered for delivery through GBF funding can be capitalised
• Risk of further cost increases if remaining works cannot be commissioned quickly.
• ESCC S151 sign off not yet received</t>
  </si>
  <si>
    <t>• Project continues to offer High value for money
• Original GBF funding allocation spent in full
• Internal works in lower floors completed</t>
  </si>
  <si>
    <t>Provision of explanation as to how Value for Money is being assured and confirmation from ITE that the project continues to meet the requirements of the Value for Money exemption
ECC S151 sign off needs to be received</t>
  </si>
  <si>
    <t>Provision of evidence that Listed Building Consent and Planning Consent for the Pump Barn works has been secured
ESCC S151 sign off needs to be received</t>
  </si>
  <si>
    <t>• Project continues to offer High value for money
• Project completion currently expected by December 2022 (note risk around lead in times)</t>
  </si>
  <si>
    <t>Remaining balance:</t>
  </si>
  <si>
    <t>• Original GBF funding allocation spent in full
• Value Engineering can be applied if required to mitigate cost increases
• All required consents in place - assuming no change to materials needed</t>
  </si>
  <si>
    <t>• Original GBF funding allocation spent in full
• All required consents in place - assuming no change to materials needed</t>
  </si>
  <si>
    <t>Provision of Outcome of Demand Study
Commitment to timely provision of required quarterly reporting on all SELEP funding streams</t>
  </si>
  <si>
    <t>• Risk of reduced demand for commercial workspace/benefits
• Value engineering may mean materials no longer meet the requirements of the IPM Design Code</t>
  </si>
  <si>
    <t>• Project continues to offer High value for money
• Benefits have increased since the Business Case was submitted</t>
  </si>
  <si>
    <t>• Uncertainty regarding the scale of the cost increase
• Project will still be delivered to a reduced scope even if additional funding is awarded/benefits risk
• ECC S151 sign off not yet received</t>
  </si>
  <si>
    <t>• All planning works (surveys) have been undertaken so additional costs are confirmed
• Project continues to offer V High Value for Money
• Project completion expected in January 2023</t>
  </si>
  <si>
    <t>• Risk of conflicting rail works adversely impacting delivery programme
• Limited direct additionality to be achieved through additional GBF funding (timely opening of station). 
• Uncertainty regarding total cost of level crossing works as detailed design not yet been completed</t>
  </si>
  <si>
    <t>• Original GBF funding allocation spent in full
• Delivery of the station is nearing completion
• Significant additional investment in the project already committed by KCC</t>
  </si>
  <si>
    <t>• Risk of delayed funding drawdown
• Programme appears to be based on funding being awarded in September, is programme still deliverable based on November award?
• Question regarding additionality not answered.
• ECC S151 sign off not yet received</t>
  </si>
  <si>
    <t>• VfM not currently assured. VfM originally demonstrated through BCR but now VfM exemption appears to be relied on
• No firm commitment that the additional GBF funding will be used to improve quality of fit out or return elements to project scope (re-examined)
• There remain outstanding utility works</t>
  </si>
  <si>
    <t>• No commentary provided with regard to the VfM offered by the project.
• Completion dependent upon utilities works being undertaken, presenting risk to programme
• ECC S151 sign off not yet received
• Unclear which elements of the project scope will be removed if additional funding is not awarded</t>
  </si>
  <si>
    <t>• Listed Building and Planning consent required
• No commentary provided with regard to the VfM offered by the project. 
• ESCC S151 sign off not yet received</t>
  </si>
  <si>
    <t>• Additional funding is in part to deliver works which extend beyond scope of the original BC
• BCR offered by the project will potentially be close to 2:1 but additional benefits will be realised which will help offset increase in cost
• ECC S151 sign off not yet received</t>
  </si>
  <si>
    <t>• Project has been delivered as per the scope of the Business Case. Direct additionality appears to relate to works beyond the scope of the original BC
• No risks in relation to delivery of car park extension enabling works provided and no clear delivery programme
• ECC S151 sign off not yet received</t>
  </si>
  <si>
    <t>• Contractor already onsite delivering existing GBF project so it is expected that additional works will immediately follow
• Project offers High value for money</t>
  </si>
  <si>
    <t>• Planning Consent/Listed Building Consent have not yet been applied for/received
• BCR calculated as 2.04:1. ITE has queries on Economic Case and therefore VfM cannot currently be assured
• Concerns re robustness of programme - construction period 01/11/2022 to 31/03/2023 but procurement/planning/listed building consent also scheduled for November 2022
• ESCC S151 sign off not yet received</t>
  </si>
  <si>
    <t>• VfM exemption 1 applied but insufficient info in the Economic Case and in relation to project outcomes for vfm to be assured. Further work needed on all cases of the Business Case.
• No risks to project delivery identified in BC. Delivery requires purchase of IT equipment - no consideration has been given to lead in times. Risk to delivery by March 2023.
• Greater understanding needed of relationship between proposed works and existing GBF works.
• ESCC S151 sign off not yet received</t>
  </si>
  <si>
    <t>• BC provided is insufficient to assure that the project offers High vfm. VfM exemption 1 relied upon but insufficient information provided in Economic Case. Further work needed on BC
• Currently unknown if there is sufficient electrical capacity at the site to power the EV charging points
• Unclear if there are any planning requirements
• ITE has queried realism of stated benefits
• SELEP concerns regarding ability to deliver by March 2023 given extended lead-in times for electric vehicles/associated infrastructure and dependence on utility companies for connection
• ESCC S151 sign off not yet received</t>
  </si>
  <si>
    <t>Provision of explanation as to how VfM is being assured and confirmation from ITE that the project continues to meet requirements of VfM exemption
Provision of evidence that Listed Building Consent and Planning Consent for the Pump Barn works has been secured
ESCC S151 sign off needs to be received</t>
  </si>
  <si>
    <t>Thurrock S151 sign off needs to be received
2021/22 GBF year end declaration to be completed</t>
  </si>
  <si>
    <t>ECC S151 sign off needs to be received
2021/22 year end declarations to be completed (awaiting info from SELEP)</t>
  </si>
  <si>
    <t>Provision of explanation as to how Value for Money is being assured and confirmation from ITE that the project continues to meet the requirements of the Value for Money exemption
ECC S151 sign off needs to be received
2021/22 year end declarations to be completed (awaiting info from SELEP)</t>
  </si>
  <si>
    <t>ECC S151 sign off needs to be received
Confirmation required as to the additionality which would be achieved through award of additional funding and confirmation as to programme
2021/22 year end declarations to be completed (awaiting info from SELEP)</t>
  </si>
  <si>
    <t>Withdrawn</t>
  </si>
  <si>
    <t>Actual/ expected completion date for full spend of original GBF funding allocation</t>
  </si>
  <si>
    <t>The main risks relate to the level crossing and signalling work which must be completed to allow the station to safely open to the public, including:
• Funding risks due to inflationary pressures across the construction industry and early stage of design
• Procurement of equipment due to significantly extended lead in times, although the equipment has now been secured.
• Risks to delivery timescales given conflicting track works due to take place in the same period.</t>
  </si>
  <si>
    <t>Remaining risks</t>
  </si>
  <si>
    <t>Risk of reduced demand (mitigated through provision of demand study)</t>
  </si>
  <si>
    <t>Utility works required</t>
  </si>
  <si>
    <t>Conditions attached to Planning Consent and Scheduled Monument Consent need to be released</t>
  </si>
  <si>
    <t>Potential for extended lead in times for specialist lab equipment</t>
  </si>
  <si>
    <t>Project delivery will rely on established governance processes used for the original phase of the project</t>
  </si>
  <si>
    <t>Mitigation measures in place for all identified risks</t>
  </si>
  <si>
    <t>Ongoing risk of further contamination or ground obstructions in the area surrounding the building - leading to uncertainty as to total project cost and impact on BCR</t>
  </si>
  <si>
    <t>No risks to project delivery identified</t>
  </si>
  <si>
    <t>Extended lead in times and increasing costs - mitigation measures have been identified for all risks</t>
  </si>
  <si>
    <t>Risk of increasing costs which may impact project delivery. Risk that the project may not be affordable in the long-term</t>
  </si>
  <si>
    <t>Potential for further cost increases as current costs only held for a short period</t>
  </si>
  <si>
    <t>Risk of extended lead in time for technological equipment required</t>
  </si>
  <si>
    <t xml:space="preserve">Total project cost unknown presenting risk to BCR but project currently offers Very High value for money </t>
  </si>
  <si>
    <t>BCR is expected to reduce to 2.37:1</t>
  </si>
  <si>
    <t>Revised pipeline</t>
  </si>
  <si>
    <t>Broadband extension</t>
  </si>
  <si>
    <t>Band 2b</t>
  </si>
  <si>
    <t>=</t>
  </si>
  <si>
    <t>Up 1</t>
  </si>
  <si>
    <t>Up 2</t>
  </si>
  <si>
    <t>Down 1</t>
  </si>
  <si>
    <t>Down 6</t>
  </si>
  <si>
    <t>2a</t>
  </si>
  <si>
    <t>Project name</t>
  </si>
  <si>
    <t>Innovation Park Medway - Sustainable City of Business</t>
  </si>
  <si>
    <t>Extension of the full-fibre broadband rollout in Essex to reach rural and hard to reach premises</t>
  </si>
  <si>
    <t>Federated Area and Ranking</t>
  </si>
  <si>
    <t>Existing GBF allocation
(£m)</t>
  </si>
  <si>
    <t>Additional GBF requested
(£m)</t>
  </si>
  <si>
    <t>Cumulative total
(£m)</t>
  </si>
  <si>
    <t>GBF spend end date</t>
  </si>
  <si>
    <t>Strength of case for GBF funding</t>
  </si>
  <si>
    <t>Impact on project benefits</t>
  </si>
  <si>
    <t>Estimated Value for Money</t>
  </si>
  <si>
    <t>Barriers to project delivery</t>
  </si>
  <si>
    <t>Thanet Parkway Railway Station</t>
  </si>
  <si>
    <t>Javelin Way development</t>
  </si>
  <si>
    <t>Tindal Square, Chelmsford</t>
  </si>
  <si>
    <t>Observer Building, Hastings</t>
  </si>
  <si>
    <t>Extension of the existing Phase 2 ASELA LFFN project</t>
  </si>
  <si>
    <t>Jaywick Market and Commercial Space</t>
  </si>
  <si>
    <t>Seven Sisters Country Park Visitor Infrastructure Uplift</t>
  </si>
  <si>
    <t>Discovery Park Incubator</t>
  </si>
  <si>
    <t>Tendring Bikes and Cycle Infrastructure</t>
  </si>
  <si>
    <t>Techfort Phase 2, The Citadel, Dover</t>
  </si>
  <si>
    <t>Enterprise Centre for Horizon 120 Business and Innovation Park</t>
  </si>
  <si>
    <t>Restoring the Glory of the Winter Garden - Phase 2</t>
  </si>
  <si>
    <t>Accessing Charleston: Removing the Barrier to Growth</t>
  </si>
  <si>
    <t>KMEP 2</t>
  </si>
  <si>
    <t>SEB 2</t>
  </si>
  <si>
    <t>KMEP 1</t>
  </si>
  <si>
    <t>KMEP 3</t>
  </si>
  <si>
    <t>KMEP 4</t>
  </si>
  <si>
    <t>KMEP 5</t>
  </si>
  <si>
    <t>OSE 1</t>
  </si>
  <si>
    <t>SEB 1</t>
  </si>
  <si>
    <t>SEB 3</t>
  </si>
  <si>
    <t>SEB 5</t>
  </si>
  <si>
    <t>SEB 4</t>
  </si>
  <si>
    <t>TES 1</t>
  </si>
  <si>
    <t>TES 2</t>
  </si>
  <si>
    <t>TES 3</t>
  </si>
  <si>
    <t>TES 4</t>
  </si>
  <si>
    <t>Note where spend to date figures taken from</t>
  </si>
  <si>
    <t>Quarterly reporting - including actual spend reported for Q2</t>
  </si>
  <si>
    <t>The deployment of superfast broadband infrastructure for use by the public and businesses is expected to result in the creation of 300 new jobs, 300 businesses assisted with gigabit connections and 1,200 residences provided with gigabit broadband. 
In addition, the project will reduce economic disadvantage through improving internet connectivity and will underpin the future rollout of improved mobile communications technology as the fibre network being installed will be available for use by 5G networks.</t>
  </si>
  <si>
    <t xml:space="preserve">The additional GBF funding will allow gigabit broadband to be connected to 79 rural business premises and allow them to benefit from the growing digital economy and better compete in an economic environment that is more focused on online trading and digital customer engagement.
Additionally, 185 rural residences will benefit from a new gigabit capable broadband service. This gigabit connection will future proof broadband residents against increased connectivity requirements in the future. This planned infrastructure will ultimately allow residents to compete in the global market for remote workers. </t>
  </si>
  <si>
    <r>
      <t xml:space="preserve">The project has experienced a number of cost increases due to:
</t>
    </r>
    <r>
      <rPr>
        <sz val="11"/>
        <color theme="1"/>
        <rFont val="Calibri"/>
        <family val="2"/>
      </rPr>
      <t>• Materials cost increases
• Additional costs associated with ensuring safe working practices during the COVID-19 pandemic
• The need to implement alternative solutions as an interim measure due to significantly extended lead-in times for microchips
• Design-led changes driven by the rail industry and safety considerations
• Increased costs associated with the required level crossing works.
Initial cost increases were met by Kent County Council but additional GBF funding is now required to safeguard the level crossing works which need to be completed before the station can open.</t>
    </r>
  </si>
  <si>
    <t>Project specific - without additional GBF funding there is a risk that it will not be possible for the level crossing works to be taken forward and this would prevent the station from opening.
Wider implication - financial contribution required from Kent County Council has been greater than forecast which has implications for their capital and revenue provision elsewhere.</t>
  </si>
  <si>
    <t>Value for Money exemption applied</t>
  </si>
  <si>
    <t>The scale of the additional benefit offered by the GBF funding is unclear as there are references to the benefits provided in the original GBF Business Case but it is expected that the additional GBF funding will allow fibre infrastructure to be extended into areas within the South Essex region which have not yet benefited from investment. 
A number of more general benefits associated with the provision of fibre infrastructure are set out in the Business Case.</t>
  </si>
  <si>
    <t>The key project benefits are:
• net additionality of 39 FTE jobs by year 4
• 842sqm net lettable commercial floorspace
• 12% increase in employment density
• Increased attractiveness of Jaywick Sands to developers and businesses
• Improved access to affordable healthy food and household goods for residents
• Decreased deprivation</t>
  </si>
  <si>
    <t>Listed Building Consent required - identified as Barrier to Delivery</t>
  </si>
  <si>
    <t>Additional GBF funding will safeguard realisation of the benefits outlined in the Business Case. If additional funding is not awarded, the following benefits will likely be lost:
• 79 enterprises will be supported, rather than the intended 104. The reduction in enterprises is likely to also impact on wider project sales due to the loss of certain key products
• Spend per head likely to reduce from £3.90 per visitor to £2.93
• Reduced visitor numbers at the visitor centre and Pump Barn, particularly during the low season (October to March) which will have an impact on the sustainability of existing employment and the ability to create new jobs.</t>
  </si>
  <si>
    <t xml:space="preserve">Key project benefits include:
• employment outcomes - 19 employees and 4 trainees 
• a total of 8,152 sq ft of space available for a mix of creative businesses 
• urgent restoration works to bring the heritage asset back in use by the end of March 2023
• public access to 5 acres of the site 
• further improvement to public realm available for an anticipated minimum of 3,000 visitors to the site 
• additional educational opportunities for learners and art/craft participation 
• increased footfall and potential for additional events </t>
  </si>
  <si>
    <t>Believed to be March 2023</t>
  </si>
  <si>
    <t>Planning Consent and Listed Building Consent are required. Applications will be submitted in October 2022, with determination expected in January 2023.</t>
  </si>
  <si>
    <t>Weak case for investment as benefits are likely to be limited and very Charleston focused. Limited benefit for the wider area. Alternative options are available but would not be palatable in terms of passing the cost onto visitors.</t>
  </si>
  <si>
    <t>If the works to enable more hybrid working are not taken forward, this is likely to lead to a lower occupancy level of business tenants in the centre.  This will in the short-term lead to a reduction in income and a reduction in the number of staff employed directly by the centre. In the long term it may be unsustainable to run the centre with such a low occupancy level and therefore it is possible that the centre may have to shut down if the running costs are not matched by the income from commercial rents.
The Business Case suggests that there is no other funding available to deliver these works and therefore it is assumed that if GBF funding is not awarded, that the works will not come forward.</t>
  </si>
  <si>
    <t>If GBF funding is not awarded to support delivery of the project, it is likely that the works will not be forthcoming in the short-term. This will lead to a further deterioration of the ancient monument with intrusion, graffiti and degradation likely to have a negative impact.</t>
  </si>
  <si>
    <t>Additional GBF funding is required due to the following reasons:
• Scope within the construction contract for elements of inflated costs to be passed onto the client including increase in fuel prices, increase in site compound costs and 10 to 15% increase in materials costs.
• Brexit related impacts including longer than expected lead in times for materials/equipment being imported from EU countries and workforce depletion within utilities companies resulting in delays to the project as emergency works are prioritised
• COVID-19 impacts including delays to worldwide materials supplies due to ongoing lockdowns and additional measures needed to protect the workforce from COVID-19</t>
  </si>
  <si>
    <t xml:space="preserve">If additional GBF funding is not awarded, work to deliver the car park (where excavation work is ongoing) will need to be paused. The car park will need to be redesigned and planning permission for the revised design sought further delaying the project.
In addition, there may be insufficient funding resulting in the project not being completed leading to missed opportunities to improve skills levels in the area and to reduce unemployment through the provision of low cost starter units for new and emerging businesses.
If the omitted items cannot be returned to the project scope, this will be less devastating but will mean that the following items are not delivered: roof solar panels, storage for bins, fit out of the cafe, CCTV over the community garden area, information technology requirements both in the commercial units and in the meeting room and internal signage. </t>
  </si>
  <si>
    <t>The key project benefits would be:
• Reduction in carbon emissions
• Cleaner, greener environment
• Better environment for local businesses, fuelling economic growth
• 180 jobs safeguarded
• 90 new jobs created</t>
  </si>
  <si>
    <t>There is very limited detail in the Economic Case and therefore it cannot be determined whether the project meets the criteria for the Value for Money exemption.
Very little information provided on expected benefits.
Significant gaps remain within the Business Case</t>
  </si>
  <si>
    <t>Appendix B - GBF Pipeline Assessment Spreadsheet</t>
  </si>
  <si>
    <t>Key project benefits include:
• Creation of 310 new gross highly skilled jobs in engineering and technology by 2023/24. These jobs will facilitate the upskilling of the local workforce
• Creation of 6 new construction jobs
• Enabling 6,800 sqm of commercial workspace (B1 and B2)</t>
  </si>
  <si>
    <t>If additional GBF funding is not awarded, 79 out of the 300 rural business premises identified will not be able to benefit from the growing digital economy and may lose momentum in the COVID-19 economy.
Additionally, 185 of the 1,200 rural residences identified will be left without even a basic superfast broadband service.
The supplier and Essex County Council have worked collaboratively to maximise the reach of the GBF investment and estimate that a further 110 premises would benefit from the work detailed in the application. Without the additional funding, these properties will not benefit.</t>
  </si>
  <si>
    <t>The BCR will marginally increase as a result of additional GBF funding as additional benefits will be realised.</t>
  </si>
  <si>
    <t>The key project benefits are:
• Jobs created - 496 (over 4 years) 
• Additional Construction jobs – 70 FTE 
• Jobs safeguarded – 150 
• 2,845sqm of commercial floorspace delivered 
• 200 business/institutions assisted</t>
  </si>
  <si>
    <t>The key project benefits are:
• Increase cycling participation to level up inequalities
• Increase sustainable active travel through cycling, including developing local cycling infrastructure
• Increase the employability of local people and improve the local economy, including access to employment, education, and training opportunities.
• Increase the fitness and physical health of inactive people
• Increase the mental wellbeing of inactive people and support to be job ready
• Increase the resilience, connectedness and social capital in local communities</t>
  </si>
  <si>
    <t>Observer Building, Hastings - the project will support the full redevelopment of the 4,000 sqm Observer Building, which has been empty and increasingly derelict for 35 years, into a highly productive mixed-use building, creating new homes, jobs, enterprise space and support.</t>
  </si>
  <si>
    <t>Fast moving nature of the Electric Vehicle market may affect long-term viability of project. 
Risk of long lead-in times for Electric Vehicles and Electric Vehicle charging infrastructure</t>
  </si>
  <si>
    <r>
      <t>The key project benefits are:
• Creation of 2 year round front facing jobs at Charleston and increased tourism spend in the local economy
• Provision of increased sustainable transport to Charleston and the South Downs National Park resulting in a reduction of CO</t>
    </r>
    <r>
      <rPr>
        <vertAlign val="superscript"/>
        <sz val="11"/>
        <color theme="1"/>
        <rFont val="Calibri"/>
        <family val="2"/>
        <scheme val="minor"/>
      </rPr>
      <t>2</t>
    </r>
    <r>
      <rPr>
        <sz val="11"/>
        <color theme="1"/>
        <rFont val="Calibri"/>
        <family val="2"/>
        <scheme val="minor"/>
      </rPr>
      <t xml:space="preserve"> emissions projected at between 222,000 and 444,000 kg per annum
• Growth in new visitors arriving by other means than car journeys from 5% to 20% within 3 years.</t>
    </r>
  </si>
  <si>
    <t>The main risks impacting the ability of the project to proceed are:
• Changes in electric vehicle technology affects the long term viability of the proposed works
• Availability of electrical capacity for rapid vehicle charger on site
In addition, it has been noted that there are challenges associated with proving the impact of the investment on visitor journeys.</t>
  </si>
  <si>
    <r>
      <t>Project name and brief description (max 50 words)</t>
    </r>
    <r>
      <rPr>
        <sz val="11"/>
        <color rgb="FFFF0000"/>
        <rFont val="Calibri"/>
        <family val="2"/>
        <scheme val="minor"/>
      </rPr>
      <t xml:space="preserve"> 
Formula - please do not edit cell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</si>
</sst>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0.000000"/>
  </numFmts>
  <fonts count="12" x14ac:knownFonts="1">
    <font>
      <sz val="11"/>
      <color theme="1"/>
      <name val="Calibri"/>
      <family val="2"/>
      <scheme val="minor"/>
    </font>
    <font>
      <sz val="8"/>
      <name val="Calibri"/>
      <family val="2"/>
      <scheme val="minor"/>
    </font>
    <font>
      <sz val="11"/>
      <name val="Calibri"/>
      <family val="2"/>
      <scheme val="minor"/>
    </font>
    <font>
      <sz val="11"/>
      <color rgb="FFFF0000"/>
      <name val="Calibri"/>
      <family val="2"/>
      <scheme val="minor"/>
    </font>
    <font>
      <b/>
      <sz val="14"/>
      <color theme="1"/>
      <name val="Calibri"/>
      <family val="2"/>
      <scheme val="minor"/>
    </font>
    <font>
      <i/>
      <sz val="11"/>
      <color theme="1"/>
      <name val="Calibri"/>
      <family val="2"/>
      <scheme val="minor"/>
    </font>
    <font>
      <i/>
      <sz val="11"/>
      <name val="Calibri"/>
      <family val="2"/>
      <scheme val="minor"/>
    </font>
    <font>
      <sz val="11"/>
      <color theme="1"/>
      <name val="Calibri"/>
      <family val="2"/>
      <scheme val="minor"/>
    </font>
    <font>
      <b/>
      <sz val="11"/>
      <color theme="1"/>
      <name val="Calibri"/>
      <family val="2"/>
      <scheme val="minor"/>
    </font>
    <font>
      <sz val="11"/>
      <color theme="1"/>
      <name val="Calibri"/>
      <family val="2"/>
    </font>
    <font>
      <sz val="12"/>
      <color theme="1"/>
      <name val="Calibri"/>
      <family val="2"/>
      <scheme val="minor"/>
    </font>
    <font>
      <vertAlign val="superscript"/>
      <sz val="11"/>
      <color theme="1"/>
      <name val="Calibri"/>
      <family val="2"/>
      <scheme val="minor"/>
    </font>
  </fonts>
  <fills count="14">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5" tint="0.39997558519241921"/>
        <bgColor indexed="65"/>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gradientFill degree="45">
        <stop position="0">
          <color theme="7"/>
        </stop>
        <stop position="1">
          <color rgb="FF00B050"/>
        </stop>
      </gradientFill>
    </fill>
    <fill>
      <patternFill patternType="solid">
        <fgColor rgb="FF92D050"/>
        <bgColor indexed="64"/>
      </patternFill>
    </fill>
    <fill>
      <gradientFill degree="135">
        <stop position="0">
          <color theme="7"/>
        </stop>
        <stop position="1">
          <color rgb="FF00B050"/>
        </stop>
      </gradientFill>
    </fill>
  </fills>
  <borders count="1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bottom style="double">
        <color auto="1"/>
      </bottom>
      <diagonal/>
    </border>
    <border>
      <left/>
      <right/>
      <top style="medium">
        <color auto="1"/>
      </top>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ouble">
        <color auto="1"/>
      </top>
      <bottom/>
      <diagonal/>
    </border>
    <border>
      <left style="thin">
        <color auto="1"/>
      </left>
      <right style="thin">
        <color auto="1"/>
      </right>
      <top/>
      <bottom style="medium">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style="thin">
        <color auto="1"/>
      </left>
      <right style="thin">
        <color auto="1"/>
      </right>
      <top/>
      <bottom style="double">
        <color auto="1"/>
      </bottom>
      <diagonal/>
    </border>
    <border>
      <left style="thin">
        <color auto="1"/>
      </left>
      <right style="thin">
        <color auto="1"/>
      </right>
      <top style="thin">
        <color auto="1"/>
      </top>
      <bottom style="thick">
        <color rgb="FFFF0000"/>
      </bottom>
      <diagonal/>
    </border>
  </borders>
  <cellStyleXfs count="3">
    <xf numFmtId="0" fontId="0" fillId="0" borderId="0"/>
    <xf numFmtId="9" fontId="7" fillId="0" borderId="0" applyFont="0" applyFill="0" applyBorder="0" applyAlignment="0" applyProtection="0"/>
    <xf numFmtId="0" fontId="7" fillId="7" borderId="0" applyNumberFormat="0" applyBorder="0" applyAlignment="0" applyProtection="0"/>
  </cellStyleXfs>
  <cellXfs count="207">
    <xf numFmtId="0" fontId="0" fillId="0" borderId="0" xfId="0"/>
    <xf numFmtId="0" fontId="0" fillId="0" borderId="0" xfId="0" applyAlignment="1">
      <alignment vertical="center"/>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xf>
    <xf numFmtId="164" fontId="0" fillId="0" borderId="1" xfId="0" applyNumberFormat="1" applyBorder="1" applyAlignment="1">
      <alignment horizontal="center" vertical="center"/>
    </xf>
    <xf numFmtId="0" fontId="0" fillId="0" borderId="2" xfId="0" applyBorder="1"/>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0" fillId="3" borderId="1" xfId="0" applyFill="1" applyBorder="1" applyAlignment="1">
      <alignment horizontal="center" vertical="center" wrapText="1"/>
    </xf>
    <xf numFmtId="0" fontId="4" fillId="0" borderId="0" xfId="0" applyFont="1"/>
    <xf numFmtId="0" fontId="0" fillId="3" borderId="1" xfId="0" applyFill="1" applyBorder="1" applyAlignment="1">
      <alignment vertical="center" wrapText="1"/>
    </xf>
    <xf numFmtId="0" fontId="2" fillId="3" borderId="1" xfId="0" applyFont="1" applyFill="1" applyBorder="1" applyAlignment="1">
      <alignment horizontal="center" vertical="center" wrapText="1"/>
    </xf>
    <xf numFmtId="0" fontId="0" fillId="4" borderId="1" xfId="0" applyFill="1" applyBorder="1" applyAlignment="1">
      <alignment vertical="center" wrapText="1"/>
    </xf>
    <xf numFmtId="0" fontId="0" fillId="5" borderId="1" xfId="0" applyFill="1" applyBorder="1" applyAlignment="1">
      <alignment vertical="center" wrapText="1"/>
    </xf>
    <xf numFmtId="0" fontId="0" fillId="4" borderId="1" xfId="0"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vertical="center" wrapText="1"/>
    </xf>
    <xf numFmtId="164" fontId="0" fillId="0" borderId="1" xfId="0" applyNumberFormat="1" applyBorder="1" applyAlignment="1">
      <alignment horizontal="center" vertical="center" wrapText="1"/>
    </xf>
    <xf numFmtId="0" fontId="0" fillId="0" borderId="2" xfId="0" applyBorder="1" applyAlignment="1">
      <alignment horizontal="center"/>
    </xf>
    <xf numFmtId="0" fontId="4" fillId="0" borderId="2" xfId="0" applyFont="1" applyBorder="1" applyAlignment="1">
      <alignment horizontal="left"/>
    </xf>
    <xf numFmtId="0" fontId="3" fillId="4"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wrapText="1"/>
    </xf>
    <xf numFmtId="0" fontId="2" fillId="5" borderId="1"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xf>
    <xf numFmtId="164" fontId="0" fillId="0" borderId="1" xfId="1" applyNumberFormat="1" applyFont="1" applyBorder="1" applyAlignment="1">
      <alignment horizontal="center" vertical="center" wrapText="1"/>
    </xf>
    <xf numFmtId="0" fontId="0" fillId="0" borderId="0" xfId="0" applyAlignment="1">
      <alignment horizontal="center"/>
    </xf>
    <xf numFmtId="0" fontId="0" fillId="0" borderId="1" xfId="0" applyBorder="1" applyAlignment="1">
      <alignment horizontal="left" vertical="center" wrapText="1"/>
    </xf>
    <xf numFmtId="0" fontId="0" fillId="0" borderId="0" xfId="0" applyAlignment="1">
      <alignment horizontal="center"/>
    </xf>
    <xf numFmtId="0" fontId="9" fillId="0" borderId="1" xfId="0" applyFont="1" applyBorder="1" applyAlignment="1">
      <alignment vertical="center" wrapText="1"/>
    </xf>
    <xf numFmtId="49" fontId="0" fillId="0" borderId="1" xfId="0" applyNumberFormat="1" applyBorder="1" applyAlignment="1">
      <alignment horizontal="center" vertical="center"/>
    </xf>
    <xf numFmtId="49" fontId="0" fillId="0" borderId="1" xfId="0" applyNumberFormat="1" applyBorder="1" applyAlignment="1">
      <alignment horizontal="center" vertical="center" wrapText="1"/>
    </xf>
    <xf numFmtId="0" fontId="0" fillId="0" borderId="0" xfId="0" applyAlignment="1">
      <alignment vertical="center"/>
    </xf>
    <xf numFmtId="3" fontId="0" fillId="0" borderId="0" xfId="0" applyNumberFormat="1"/>
    <xf numFmtId="0" fontId="3" fillId="0" borderId="0" xfId="0" applyFont="1"/>
    <xf numFmtId="0" fontId="3" fillId="0" borderId="0" xfId="0" applyFont="1" applyAlignment="1">
      <alignment horizontal="center"/>
    </xf>
    <xf numFmtId="3" fontId="3" fillId="0" borderId="0" xfId="0" applyNumberFormat="1" applyFont="1"/>
    <xf numFmtId="3" fontId="0" fillId="0" borderId="0" xfId="0" applyNumberFormat="1" applyAlignment="1">
      <alignment horizontal="center"/>
    </xf>
    <xf numFmtId="3" fontId="8" fillId="0" borderId="0" xfId="0" applyNumberFormat="1" applyFont="1" applyAlignment="1">
      <alignment horizontal="center"/>
    </xf>
    <xf numFmtId="0" fontId="0" fillId="0" borderId="3" xfId="0" applyBorder="1"/>
    <xf numFmtId="0" fontId="0" fillId="0" borderId="3" xfId="0" applyBorder="1" applyAlignment="1">
      <alignment horizontal="center"/>
    </xf>
    <xf numFmtId="3" fontId="0" fillId="0" borderId="3" xfId="0" applyNumberFormat="1" applyBorder="1"/>
    <xf numFmtId="0" fontId="0" fillId="0" borderId="0" xfId="0" applyAlignment="1">
      <alignment horizontal="center"/>
    </xf>
    <xf numFmtId="0" fontId="0" fillId="0" borderId="0" xfId="0" applyAlignment="1">
      <alignment vertical="center"/>
    </xf>
    <xf numFmtId="0" fontId="3" fillId="0" borderId="4" xfId="0" applyFont="1" applyBorder="1"/>
    <xf numFmtId="0" fontId="0" fillId="0" borderId="4" xfId="0" applyBorder="1"/>
    <xf numFmtId="0" fontId="3" fillId="0" borderId="4" xfId="0" applyFont="1" applyBorder="1" applyAlignment="1">
      <alignment horizontal="center"/>
    </xf>
    <xf numFmtId="3" fontId="0" fillId="0" borderId="4" xfId="0" applyNumberFormat="1" applyBorder="1"/>
    <xf numFmtId="3" fontId="3" fillId="0" borderId="4" xfId="0" applyNumberFormat="1" applyFont="1" applyBorder="1"/>
    <xf numFmtId="0" fontId="0" fillId="0" borderId="3" xfId="0" applyBorder="1" applyAlignment="1">
      <alignment vertical="center"/>
    </xf>
    <xf numFmtId="0" fontId="0" fillId="0" borderId="1" xfId="0" applyBorder="1" applyAlignment="1">
      <alignment vertical="center"/>
    </xf>
    <xf numFmtId="3" fontId="0" fillId="0" borderId="1" xfId="0" applyNumberFormat="1" applyBorder="1" applyAlignment="1">
      <alignment vertical="center"/>
    </xf>
    <xf numFmtId="0" fontId="0" fillId="0" borderId="5" xfId="0" applyBorder="1" applyAlignment="1">
      <alignment vertical="center"/>
    </xf>
    <xf numFmtId="0" fontId="0" fillId="0" borderId="5" xfId="0" applyBorder="1" applyAlignment="1">
      <alignment horizontal="center" vertical="center"/>
    </xf>
    <xf numFmtId="3" fontId="0" fillId="0" borderId="5" xfId="0" applyNumberFormat="1" applyBorder="1" applyAlignment="1">
      <alignment vertical="center"/>
    </xf>
    <xf numFmtId="0" fontId="0" fillId="0" borderId="1" xfId="0" applyBorder="1" applyAlignment="1">
      <alignment vertical="center" wrapText="1"/>
    </xf>
    <xf numFmtId="0" fontId="0" fillId="6" borderId="1" xfId="0" applyFill="1" applyBorder="1" applyAlignment="1">
      <alignment vertical="center"/>
    </xf>
    <xf numFmtId="0" fontId="0" fillId="6" borderId="1" xfId="0" applyFill="1" applyBorder="1" applyAlignment="1">
      <alignment horizontal="center" vertical="center"/>
    </xf>
    <xf numFmtId="0" fontId="0" fillId="6" borderId="1" xfId="0" applyFill="1" applyBorder="1" applyAlignment="1">
      <alignment horizontal="center" vertical="center" wrapText="1"/>
    </xf>
    <xf numFmtId="0" fontId="0" fillId="0" borderId="5" xfId="0" applyBorder="1" applyAlignment="1">
      <alignment vertical="center" wrapText="1"/>
    </xf>
    <xf numFmtId="0" fontId="9" fillId="0" borderId="10" xfId="0" applyFont="1" applyBorder="1" applyAlignment="1">
      <alignment wrapText="1"/>
    </xf>
    <xf numFmtId="0" fontId="3" fillId="0" borderId="7" xfId="0" applyFont="1" applyBorder="1" applyAlignment="1">
      <alignment vertical="center"/>
    </xf>
    <xf numFmtId="0" fontId="3" fillId="0" borderId="7" xfId="0" applyFont="1" applyBorder="1" applyAlignment="1">
      <alignment horizontal="center" vertical="center"/>
    </xf>
    <xf numFmtId="3" fontId="3" fillId="0" borderId="7" xfId="0" applyNumberFormat="1" applyFont="1" applyBorder="1" applyAlignment="1">
      <alignment vertical="center"/>
    </xf>
    <xf numFmtId="0" fontId="0" fillId="0" borderId="8" xfId="0" applyBorder="1" applyAlignment="1">
      <alignment vertical="center"/>
    </xf>
    <xf numFmtId="0" fontId="0" fillId="0" borderId="10" xfId="0" applyBorder="1" applyAlignment="1">
      <alignment vertical="center"/>
    </xf>
    <xf numFmtId="0" fontId="0" fillId="0" borderId="6" xfId="0" applyBorder="1" applyAlignment="1">
      <alignment vertical="center"/>
    </xf>
    <xf numFmtId="0" fontId="3" fillId="0" borderId="6" xfId="0" applyFont="1" applyBorder="1" applyAlignment="1">
      <alignment vertical="center"/>
    </xf>
    <xf numFmtId="0" fontId="3" fillId="0" borderId="6" xfId="0" applyFont="1" applyBorder="1" applyAlignment="1">
      <alignment horizontal="center" vertical="center"/>
    </xf>
    <xf numFmtId="3" fontId="3" fillId="0" borderId="6" xfId="0" applyNumberFormat="1" applyFont="1" applyBorder="1" applyAlignment="1">
      <alignment vertical="center"/>
    </xf>
    <xf numFmtId="0" fontId="0" fillId="0" borderId="6" xfId="0"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3" fontId="3" fillId="0" borderId="1" xfId="0" applyNumberFormat="1" applyFont="1" applyBorder="1" applyAlignment="1">
      <alignment vertical="center"/>
    </xf>
    <xf numFmtId="0" fontId="0" fillId="0" borderId="9" xfId="0" applyBorder="1" applyAlignment="1">
      <alignment vertical="center"/>
    </xf>
    <xf numFmtId="0" fontId="0" fillId="0" borderId="10" xfId="0" applyBorder="1" applyAlignment="1">
      <alignment horizontal="center" vertical="center"/>
    </xf>
    <xf numFmtId="3" fontId="0" fillId="0" borderId="10" xfId="0" applyNumberFormat="1" applyBorder="1" applyAlignment="1">
      <alignment vertical="center"/>
    </xf>
    <xf numFmtId="0" fontId="0" fillId="0" borderId="10" xfId="0" applyBorder="1" applyAlignment="1">
      <alignment vertical="center" wrapText="1"/>
    </xf>
    <xf numFmtId="0" fontId="3" fillId="0" borderId="1" xfId="0" applyFont="1" applyFill="1" applyBorder="1" applyAlignment="1">
      <alignment horizontal="center" vertical="center"/>
    </xf>
    <xf numFmtId="3" fontId="3" fillId="0" borderId="1" xfId="0" applyNumberFormat="1" applyFont="1" applyFill="1" applyBorder="1" applyAlignment="1">
      <alignment vertical="center"/>
    </xf>
    <xf numFmtId="0" fontId="8" fillId="0" borderId="0" xfId="0" applyFont="1"/>
    <xf numFmtId="3" fontId="8" fillId="0" borderId="0" xfId="0" applyNumberFormat="1" applyFont="1"/>
    <xf numFmtId="0" fontId="3" fillId="0" borderId="1" xfId="0" applyFont="1" applyBorder="1" applyAlignment="1">
      <alignment vertical="center" wrapText="1"/>
    </xf>
    <xf numFmtId="0" fontId="3" fillId="0" borderId="7" xfId="0" applyFont="1" applyBorder="1" applyAlignment="1">
      <alignment vertical="center" wrapText="1"/>
    </xf>
    <xf numFmtId="9" fontId="0" fillId="8" borderId="1" xfId="1" applyFont="1" applyFill="1" applyBorder="1" applyAlignment="1">
      <alignment horizontal="center" vertical="center" wrapText="1"/>
    </xf>
    <xf numFmtId="9" fontId="0" fillId="10" borderId="1" xfId="1" applyFont="1" applyFill="1" applyBorder="1" applyAlignment="1">
      <alignment horizontal="center" vertical="center" wrapText="1"/>
    </xf>
    <xf numFmtId="9" fontId="0" fillId="9" borderId="1" xfId="1" applyFont="1" applyFill="1" applyBorder="1" applyAlignment="1">
      <alignment horizontal="center" vertical="center" wrapText="1"/>
    </xf>
    <xf numFmtId="17" fontId="0" fillId="8" borderId="1" xfId="1" applyNumberFormat="1" applyFont="1" applyFill="1" applyBorder="1" applyAlignment="1">
      <alignment horizontal="center" vertical="center" wrapText="1"/>
    </xf>
    <xf numFmtId="17" fontId="0" fillId="9" borderId="1" xfId="1" applyNumberFormat="1" applyFont="1" applyFill="1" applyBorder="1" applyAlignment="1">
      <alignment horizontal="center" vertical="center" wrapText="1"/>
    </xf>
    <xf numFmtId="0" fontId="0" fillId="9"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6" borderId="0" xfId="0" applyFill="1"/>
    <xf numFmtId="0" fontId="0" fillId="6" borderId="0" xfId="0" applyFill="1" applyAlignment="1">
      <alignment horizontal="center"/>
    </xf>
    <xf numFmtId="3" fontId="0" fillId="6" borderId="0" xfId="0" applyNumberFormat="1" applyFill="1" applyAlignment="1">
      <alignment horizontal="center"/>
    </xf>
    <xf numFmtId="0" fontId="0" fillId="0" borderId="0" xfId="0" applyBorder="1"/>
    <xf numFmtId="0" fontId="0" fillId="0" borderId="0" xfId="0" applyBorder="1" applyAlignment="1">
      <alignment horizontal="center"/>
    </xf>
    <xf numFmtId="3" fontId="0" fillId="0" borderId="0" xfId="0" applyNumberFormat="1" applyBorder="1" applyAlignment="1">
      <alignment horizontal="center"/>
    </xf>
    <xf numFmtId="3" fontId="0" fillId="0" borderId="2" xfId="0" applyNumberFormat="1" applyBorder="1" applyAlignment="1">
      <alignment horizontal="center"/>
    </xf>
    <xf numFmtId="0" fontId="0" fillId="0" borderId="13" xfId="0" applyBorder="1"/>
    <xf numFmtId="0" fontId="0" fillId="0" borderId="13" xfId="0" applyBorder="1" applyAlignment="1">
      <alignment horizontal="center"/>
    </xf>
    <xf numFmtId="3" fontId="0" fillId="0" borderId="13" xfId="0" applyNumberFormat="1" applyBorder="1" applyAlignment="1">
      <alignment horizontal="center"/>
    </xf>
    <xf numFmtId="0" fontId="0" fillId="0" borderId="0" xfId="0" applyFill="1" applyBorder="1"/>
    <xf numFmtId="0" fontId="0" fillId="0" borderId="2" xfId="0" applyFill="1" applyBorder="1"/>
    <xf numFmtId="0" fontId="0" fillId="0" borderId="13"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0" xfId="0" applyAlignment="1">
      <alignment horizontal="center" wrapText="1"/>
    </xf>
    <xf numFmtId="0" fontId="0" fillId="0" borderId="15" xfId="0" applyBorder="1" applyAlignment="1">
      <alignment horizontal="center" vertical="center"/>
    </xf>
    <xf numFmtId="0" fontId="0" fillId="8" borderId="1" xfId="0" applyFill="1" applyBorder="1" applyAlignment="1">
      <alignment horizontal="center" vertical="center"/>
    </xf>
    <xf numFmtId="0" fontId="0" fillId="9" borderId="5" xfId="0" applyFill="1" applyBorder="1" applyAlignment="1">
      <alignment horizontal="center" vertical="center"/>
    </xf>
    <xf numFmtId="0" fontId="0" fillId="8" borderId="5" xfId="0" applyFill="1" applyBorder="1" applyAlignment="1">
      <alignment horizontal="center" vertical="center"/>
    </xf>
    <xf numFmtId="0" fontId="0" fillId="8" borderId="5" xfId="0" applyFill="1" applyBorder="1" applyAlignment="1">
      <alignment horizontal="center" vertical="center" wrapText="1"/>
    </xf>
    <xf numFmtId="0" fontId="0" fillId="8" borderId="10" xfId="0" applyFill="1" applyBorder="1" applyAlignment="1">
      <alignment horizontal="center" vertical="center"/>
    </xf>
    <xf numFmtId="0" fontId="7" fillId="13" borderId="10" xfId="2" applyFill="1" applyBorder="1" applyAlignment="1">
      <alignment horizontal="center" vertical="center" wrapText="1"/>
    </xf>
    <xf numFmtId="0" fontId="0" fillId="9" borderId="10" xfId="0" applyFill="1" applyBorder="1" applyAlignment="1">
      <alignment horizontal="center" vertical="center"/>
    </xf>
    <xf numFmtId="0" fontId="0" fillId="9" borderId="1" xfId="0" applyFill="1" applyBorder="1" applyAlignment="1">
      <alignment horizontal="center" vertical="center"/>
    </xf>
    <xf numFmtId="0" fontId="0" fillId="0" borderId="15" xfId="0" applyBorder="1" applyAlignment="1">
      <alignment vertical="center" wrapText="1"/>
    </xf>
    <xf numFmtId="0" fontId="0" fillId="9" borderId="15" xfId="0" applyFill="1" applyBorder="1" applyAlignment="1">
      <alignment horizontal="center" vertical="center"/>
    </xf>
    <xf numFmtId="0" fontId="0" fillId="8" borderId="15" xfId="0" applyFill="1" applyBorder="1" applyAlignment="1">
      <alignment horizontal="center" vertical="center"/>
    </xf>
    <xf numFmtId="0" fontId="0" fillId="9" borderId="15" xfId="0" applyFill="1" applyBorder="1" applyAlignment="1">
      <alignment horizontal="center" vertical="center" wrapText="1"/>
    </xf>
    <xf numFmtId="0" fontId="0" fillId="10" borderId="1" xfId="0" applyFill="1" applyBorder="1" applyAlignment="1">
      <alignment horizontal="center" vertical="center"/>
    </xf>
    <xf numFmtId="0" fontId="2" fillId="8" borderId="1" xfId="0" applyFont="1" applyFill="1" applyBorder="1" applyAlignment="1">
      <alignment horizontal="center" vertical="center"/>
    </xf>
    <xf numFmtId="0" fontId="0" fillId="10" borderId="15" xfId="0" applyFill="1" applyBorder="1" applyAlignment="1">
      <alignment horizontal="center" vertical="center"/>
    </xf>
    <xf numFmtId="0" fontId="0" fillId="0" borderId="14" xfId="0" applyBorder="1" applyAlignment="1">
      <alignment vertical="center" wrapText="1"/>
    </xf>
    <xf numFmtId="0" fontId="0" fillId="0" borderId="14" xfId="0" applyBorder="1" applyAlignment="1">
      <alignment horizontal="center" vertical="center"/>
    </xf>
    <xf numFmtId="0" fontId="0" fillId="9" borderId="14" xfId="0" applyFill="1" applyBorder="1" applyAlignment="1">
      <alignment horizontal="center" vertical="center"/>
    </xf>
    <xf numFmtId="0" fontId="0" fillId="8" borderId="14" xfId="0" applyFill="1" applyBorder="1" applyAlignment="1">
      <alignment horizontal="center" vertical="center"/>
    </xf>
    <xf numFmtId="0" fontId="0" fillId="8" borderId="14" xfId="0" applyFill="1" applyBorder="1" applyAlignment="1">
      <alignment horizontal="center" vertical="center" wrapText="1"/>
    </xf>
    <xf numFmtId="0" fontId="0" fillId="10" borderId="14" xfId="0" applyFill="1" applyBorder="1" applyAlignment="1">
      <alignment horizontal="center" vertical="center"/>
    </xf>
    <xf numFmtId="9" fontId="0" fillId="8" borderId="10" xfId="0" applyNumberFormat="1" applyFill="1" applyBorder="1" applyAlignment="1">
      <alignment horizontal="center" vertical="center"/>
    </xf>
    <xf numFmtId="9" fontId="0" fillId="0" borderId="10" xfId="0" applyNumberFormat="1" applyBorder="1" applyAlignment="1">
      <alignment horizontal="center" vertical="center"/>
    </xf>
    <xf numFmtId="17" fontId="0" fillId="0" borderId="10" xfId="0" applyNumberFormat="1" applyBorder="1" applyAlignment="1">
      <alignment horizontal="center" vertical="center"/>
    </xf>
    <xf numFmtId="9" fontId="0" fillId="8" borderId="1" xfId="0" applyNumberFormat="1" applyFill="1" applyBorder="1" applyAlignment="1">
      <alignment horizontal="center" vertical="center"/>
    </xf>
    <xf numFmtId="9" fontId="0" fillId="0" borderId="1" xfId="0" applyNumberFormat="1" applyBorder="1" applyAlignment="1">
      <alignment horizontal="center" vertical="center"/>
    </xf>
    <xf numFmtId="17" fontId="0" fillId="0" borderId="1" xfId="0" applyNumberFormat="1" applyBorder="1" applyAlignment="1">
      <alignment horizontal="center" vertical="center"/>
    </xf>
    <xf numFmtId="165" fontId="0" fillId="0" borderId="1" xfId="0" applyNumberFormat="1" applyBorder="1" applyAlignment="1">
      <alignment horizontal="center" vertical="center"/>
    </xf>
    <xf numFmtId="165" fontId="0" fillId="0" borderId="5" xfId="0" applyNumberFormat="1" applyBorder="1" applyAlignment="1">
      <alignment horizontal="center" vertical="center"/>
    </xf>
    <xf numFmtId="165" fontId="0" fillId="0" borderId="10" xfId="0" applyNumberFormat="1" applyBorder="1" applyAlignment="1">
      <alignment horizontal="center" vertical="center"/>
    </xf>
    <xf numFmtId="9" fontId="0" fillId="10" borderId="1" xfId="0" applyNumberFormat="1" applyFill="1" applyBorder="1" applyAlignment="1">
      <alignment horizontal="center" vertical="center"/>
    </xf>
    <xf numFmtId="165" fontId="0" fillId="0" borderId="15" xfId="0" applyNumberFormat="1" applyBorder="1" applyAlignment="1">
      <alignment horizontal="center" vertical="center"/>
    </xf>
    <xf numFmtId="9" fontId="0" fillId="9" borderId="15" xfId="0" applyNumberFormat="1" applyFill="1" applyBorder="1" applyAlignment="1">
      <alignment horizontal="center" vertical="center"/>
    </xf>
    <xf numFmtId="9" fontId="0" fillId="0" borderId="15" xfId="0" applyNumberFormat="1" applyBorder="1" applyAlignment="1">
      <alignment horizontal="center" vertical="center"/>
    </xf>
    <xf numFmtId="17" fontId="0" fillId="0" borderId="15" xfId="0" applyNumberFormat="1" applyBorder="1" applyAlignment="1">
      <alignment horizontal="center" vertical="center"/>
    </xf>
    <xf numFmtId="9" fontId="0" fillId="9" borderId="5" xfId="0" applyNumberFormat="1" applyFill="1" applyBorder="1" applyAlignment="1">
      <alignment horizontal="center" vertical="center"/>
    </xf>
    <xf numFmtId="9" fontId="0" fillId="0" borderId="5" xfId="0" applyNumberFormat="1" applyBorder="1" applyAlignment="1">
      <alignment horizontal="center" vertical="center"/>
    </xf>
    <xf numFmtId="17" fontId="0" fillId="0" borderId="5" xfId="0" applyNumberFormat="1" applyBorder="1" applyAlignment="1">
      <alignment horizontal="center" vertical="center"/>
    </xf>
    <xf numFmtId="9" fontId="0" fillId="9" borderId="1" xfId="0" applyNumberFormat="1" applyFill="1" applyBorder="1" applyAlignment="1">
      <alignment horizontal="center" vertical="center"/>
    </xf>
    <xf numFmtId="9" fontId="0" fillId="8" borderId="5" xfId="0" applyNumberFormat="1" applyFill="1" applyBorder="1" applyAlignment="1">
      <alignment horizontal="center" vertical="center"/>
    </xf>
    <xf numFmtId="9" fontId="0" fillId="8" borderId="15" xfId="0" applyNumberFormat="1" applyFill="1" applyBorder="1" applyAlignment="1">
      <alignment horizontal="center" vertical="center"/>
    </xf>
    <xf numFmtId="165" fontId="0" fillId="0" borderId="14" xfId="0" applyNumberFormat="1" applyBorder="1" applyAlignment="1">
      <alignment horizontal="center" vertical="center"/>
    </xf>
    <xf numFmtId="9" fontId="0" fillId="9" borderId="14" xfId="0" applyNumberFormat="1" applyFill="1" applyBorder="1" applyAlignment="1">
      <alignment horizontal="center" vertical="center"/>
    </xf>
    <xf numFmtId="9" fontId="0" fillId="0" borderId="14" xfId="0" applyNumberFormat="1" applyBorder="1" applyAlignment="1">
      <alignment horizontal="center" vertical="center"/>
    </xf>
    <xf numFmtId="17" fontId="0" fillId="0" borderId="14" xfId="0" applyNumberFormat="1" applyBorder="1" applyAlignment="1">
      <alignment horizontal="center" vertical="center"/>
    </xf>
    <xf numFmtId="9" fontId="0" fillId="9" borderId="10" xfId="0" applyNumberFormat="1" applyFill="1" applyBorder="1" applyAlignment="1">
      <alignment horizontal="center" vertical="center"/>
    </xf>
    <xf numFmtId="0" fontId="0" fillId="9" borderId="10" xfId="0" applyFill="1" applyBorder="1" applyAlignment="1">
      <alignment horizontal="center" vertical="center" wrapText="1"/>
    </xf>
    <xf numFmtId="0" fontId="0" fillId="0" borderId="17" xfId="0" applyBorder="1" applyAlignment="1">
      <alignment vertical="center" wrapText="1"/>
    </xf>
    <xf numFmtId="0" fontId="0" fillId="0" borderId="17" xfId="0" applyBorder="1" applyAlignment="1">
      <alignment horizontal="center" vertical="center"/>
    </xf>
    <xf numFmtId="165" fontId="0" fillId="0" borderId="17" xfId="0" applyNumberFormat="1" applyBorder="1" applyAlignment="1">
      <alignment horizontal="center" vertical="center"/>
    </xf>
    <xf numFmtId="9" fontId="0" fillId="8" borderId="17" xfId="0" applyNumberFormat="1" applyFill="1" applyBorder="1" applyAlignment="1">
      <alignment horizontal="center" vertical="center"/>
    </xf>
    <xf numFmtId="9" fontId="0" fillId="0" borderId="17" xfId="0" applyNumberFormat="1" applyBorder="1" applyAlignment="1">
      <alignment horizontal="center" vertical="center"/>
    </xf>
    <xf numFmtId="17" fontId="0" fillId="0" borderId="17" xfId="0" applyNumberFormat="1" applyBorder="1" applyAlignment="1">
      <alignment horizontal="center" vertical="center"/>
    </xf>
    <xf numFmtId="0" fontId="0" fillId="9" borderId="17" xfId="0" applyFill="1" applyBorder="1" applyAlignment="1">
      <alignment horizontal="center" vertical="center"/>
    </xf>
    <xf numFmtId="0" fontId="0" fillId="8" borderId="17" xfId="0" applyFill="1" applyBorder="1" applyAlignment="1">
      <alignment horizontal="center" vertical="center" wrapText="1"/>
    </xf>
    <xf numFmtId="0" fontId="0" fillId="8" borderId="17" xfId="0" applyFill="1" applyBorder="1" applyAlignment="1">
      <alignment horizontal="center" vertical="center"/>
    </xf>
    <xf numFmtId="0" fontId="10" fillId="0" borderId="0" xfId="0" applyFont="1" applyFill="1" applyAlignment="1">
      <alignment horizontal="center" vertical="center" wrapText="1"/>
    </xf>
    <xf numFmtId="0" fontId="0" fillId="0" borderId="0" xfId="0" applyAlignment="1">
      <alignment horizontal="center"/>
    </xf>
    <xf numFmtId="0" fontId="0" fillId="0" borderId="0" xfId="0" applyAlignment="1"/>
    <xf numFmtId="0" fontId="0" fillId="0" borderId="0" xfId="0"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8" borderId="1" xfId="0" applyFill="1" applyBorder="1" applyAlignment="1">
      <alignment horizontal="center" vertical="center"/>
    </xf>
    <xf numFmtId="0" fontId="0" fillId="9" borderId="1" xfId="0" applyFill="1" applyBorder="1" applyAlignment="1">
      <alignment horizontal="center" vertical="center"/>
    </xf>
    <xf numFmtId="0" fontId="0" fillId="0" borderId="0" xfId="0" applyAlignment="1">
      <alignment horizontal="center"/>
    </xf>
    <xf numFmtId="0" fontId="0" fillId="0" borderId="0" xfId="0" applyAlignment="1"/>
    <xf numFmtId="0" fontId="0" fillId="0" borderId="0" xfId="0" applyAlignment="1">
      <alignment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1" xfId="0" applyBorder="1" applyAlignment="1">
      <alignment vertical="center"/>
    </xf>
    <xf numFmtId="0" fontId="0" fillId="0" borderId="7" xfId="0" applyBorder="1" applyAlignment="1">
      <alignment vertical="center" wrapText="1"/>
    </xf>
    <xf numFmtId="0" fontId="0" fillId="0" borderId="1" xfId="0" applyBorder="1" applyAlignment="1">
      <alignment vertical="center" wrapText="1"/>
    </xf>
    <xf numFmtId="0" fontId="0" fillId="0" borderId="5" xfId="0" applyBorder="1" applyAlignment="1">
      <alignment vertical="center"/>
    </xf>
    <xf numFmtId="0" fontId="0" fillId="0" borderId="11" xfId="0" applyBorder="1" applyAlignment="1">
      <alignment vertical="center"/>
    </xf>
    <xf numFmtId="0" fontId="0" fillId="0" borderId="9" xfId="0" applyBorder="1" applyAlignment="1">
      <alignment vertical="center"/>
    </xf>
    <xf numFmtId="0" fontId="0" fillId="0" borderId="12" xfId="0" applyBorder="1" applyAlignment="1">
      <alignment vertical="center"/>
    </xf>
    <xf numFmtId="0" fontId="0" fillId="0" borderId="0" xfId="0" applyAlignment="1">
      <alignment horizontal="center" vertical="center"/>
    </xf>
    <xf numFmtId="0" fontId="0" fillId="0" borderId="13" xfId="0" applyBorder="1" applyAlignment="1">
      <alignment horizontal="center" vertical="center" wrapText="1"/>
    </xf>
    <xf numFmtId="0" fontId="0" fillId="0" borderId="0" xfId="0" applyAlignment="1">
      <alignment horizontal="center" vertical="center" wrapText="1"/>
    </xf>
    <xf numFmtId="0" fontId="0" fillId="8" borderId="1" xfId="0" applyFill="1" applyBorder="1" applyAlignment="1">
      <alignment horizontal="center" vertical="center"/>
    </xf>
    <xf numFmtId="0" fontId="0" fillId="8" borderId="5" xfId="0" applyFill="1" applyBorder="1" applyAlignment="1">
      <alignment horizontal="center" vertical="center"/>
    </xf>
    <xf numFmtId="0" fontId="0" fillId="12" borderId="11" xfId="0" applyFill="1" applyBorder="1" applyAlignment="1">
      <alignment horizontal="center" vertical="center"/>
    </xf>
    <xf numFmtId="0" fontId="0" fillId="12" borderId="9" xfId="0" applyFill="1" applyBorder="1" applyAlignment="1">
      <alignment horizontal="center" vertical="center"/>
    </xf>
    <xf numFmtId="0" fontId="0" fillId="12" borderId="16" xfId="0" applyFill="1" applyBorder="1" applyAlignment="1">
      <alignment horizontal="center" vertical="center"/>
    </xf>
    <xf numFmtId="0" fontId="0" fillId="9" borderId="15" xfId="0" applyFill="1" applyBorder="1" applyAlignment="1">
      <alignment horizontal="center" vertical="center"/>
    </xf>
    <xf numFmtId="0" fontId="0" fillId="9" borderId="1" xfId="0" applyFill="1" applyBorder="1" applyAlignment="1">
      <alignment horizontal="center" vertical="center"/>
    </xf>
    <xf numFmtId="0" fontId="0" fillId="9" borderId="5" xfId="0" applyFill="1" applyBorder="1" applyAlignment="1">
      <alignment horizontal="center" vertical="center"/>
    </xf>
    <xf numFmtId="0" fontId="0" fillId="10" borderId="15" xfId="0" applyFill="1" applyBorder="1" applyAlignment="1">
      <alignment horizontal="center" vertical="center"/>
    </xf>
    <xf numFmtId="0" fontId="0" fillId="10" borderId="1" xfId="0" applyFill="1" applyBorder="1" applyAlignment="1">
      <alignment horizontal="center" vertical="center"/>
    </xf>
    <xf numFmtId="9" fontId="2" fillId="0" borderId="1" xfId="0" applyNumberFormat="1" applyFont="1" applyBorder="1" applyAlignment="1">
      <alignment horizontal="center" vertical="center"/>
    </xf>
    <xf numFmtId="164" fontId="0" fillId="0" borderId="1" xfId="0" applyNumberFormat="1" applyFill="1" applyBorder="1" applyAlignment="1">
      <alignment horizontal="center" vertical="center" wrapText="1"/>
    </xf>
    <xf numFmtId="164" fontId="0" fillId="0" borderId="1" xfId="1" applyNumberFormat="1" applyFont="1" applyFill="1" applyBorder="1" applyAlignment="1">
      <alignment horizontal="center" vertical="center" wrapText="1"/>
    </xf>
  </cellXfs>
  <cellStyles count="3">
    <cellStyle name="60% - Accent2" xfId="2" builtinId="36"/>
    <cellStyle name="Normal" xfId="0" builtinId="0"/>
    <cellStyle name="Percent" xfId="1" builtinId="5"/>
  </cellStyles>
  <dxfs count="78">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pageSetUpPr fitToPage="1"/>
  </sheetPr>
  <dimension ref="B1:U47"/>
  <sheetViews>
    <sheetView tabSelected="1" zoomScaleNormal="100" workbookViewId="0">
      <pane xSplit="2" ySplit="6" topLeftCell="C7" activePane="bottomRight" state="frozen"/>
      <selection pane="topRight" activeCell="C1" sqref="C1"/>
      <selection pane="bottomLeft" activeCell="A5" sqref="A5"/>
      <selection pane="bottomRight"/>
    </sheetView>
  </sheetViews>
  <sheetFormatPr defaultRowHeight="14.5" x14ac:dyDescent="0.35"/>
  <cols>
    <col min="1" max="1" width="3.1796875" customWidth="1"/>
    <col min="2" max="2" width="45.453125" customWidth="1"/>
    <col min="3" max="3" width="14.81640625" bestFit="1" customWidth="1"/>
    <col min="4" max="4" width="10.26953125" customWidth="1"/>
    <col min="5" max="6" width="11.7265625" customWidth="1"/>
    <col min="7" max="10" width="13.1796875" customWidth="1"/>
    <col min="11" max="12" width="13.54296875" customWidth="1"/>
    <col min="13" max="13" width="15.81640625" customWidth="1"/>
    <col min="14" max="14" width="13.453125" customWidth="1"/>
    <col min="15" max="15" width="18.7265625" customWidth="1"/>
    <col min="16" max="17" width="22.1796875" customWidth="1"/>
    <col min="18" max="18" width="21" customWidth="1"/>
    <col min="19" max="19" width="47" hidden="1" customWidth="1"/>
    <col min="21" max="21" width="9.1796875" hidden="1" customWidth="1"/>
  </cols>
  <sheetData>
    <row r="1" spans="2:21" ht="18.5" x14ac:dyDescent="0.45">
      <c r="B1" s="13" t="s">
        <v>449</v>
      </c>
    </row>
    <row r="2" spans="2:21" ht="18.5" x14ac:dyDescent="0.45">
      <c r="B2" s="13"/>
    </row>
    <row r="3" spans="2:21" ht="18.5" x14ac:dyDescent="0.45">
      <c r="B3" s="13" t="s">
        <v>0</v>
      </c>
    </row>
    <row r="4" spans="2:21" x14ac:dyDescent="0.35">
      <c r="B4" s="172"/>
      <c r="C4" s="172"/>
      <c r="D4" s="172"/>
      <c r="E4" s="172"/>
      <c r="F4" s="172"/>
      <c r="G4" s="172"/>
      <c r="H4" s="47"/>
      <c r="I4" s="29"/>
      <c r="J4" s="28"/>
      <c r="K4" s="172"/>
      <c r="L4" s="172"/>
      <c r="M4" s="172"/>
      <c r="N4" s="172"/>
      <c r="O4" s="172"/>
      <c r="P4" s="178"/>
      <c r="Q4" s="178"/>
      <c r="R4" s="178"/>
    </row>
    <row r="5" spans="2:21" ht="18.5" x14ac:dyDescent="0.45">
      <c r="B5" s="23" t="s">
        <v>1</v>
      </c>
      <c r="C5" s="22"/>
      <c r="D5" s="22"/>
      <c r="E5" s="22"/>
      <c r="F5" s="22"/>
      <c r="G5" s="22"/>
      <c r="H5" s="22"/>
      <c r="I5" s="22"/>
      <c r="J5" s="22"/>
      <c r="K5" s="22"/>
      <c r="L5" s="22"/>
      <c r="M5" s="7"/>
      <c r="N5" s="22"/>
      <c r="O5" s="22"/>
      <c r="P5" s="22"/>
      <c r="Q5" s="22"/>
      <c r="R5" s="22"/>
      <c r="S5" s="7"/>
    </row>
    <row r="6" spans="2:21" s="1" customFormat="1" ht="155" customHeight="1" x14ac:dyDescent="0.35">
      <c r="B6" s="8" t="s">
        <v>2</v>
      </c>
      <c r="C6" s="25" t="s">
        <v>3</v>
      </c>
      <c r="D6" s="9" t="s">
        <v>4</v>
      </c>
      <c r="E6" s="9" t="s">
        <v>5</v>
      </c>
      <c r="F6" s="9" t="s">
        <v>62</v>
      </c>
      <c r="G6" s="9" t="s">
        <v>6</v>
      </c>
      <c r="H6" s="9" t="s">
        <v>362</v>
      </c>
      <c r="I6" s="9" t="s">
        <v>63</v>
      </c>
      <c r="J6" s="9" t="s">
        <v>61</v>
      </c>
      <c r="K6" s="12" t="s">
        <v>7</v>
      </c>
      <c r="L6" s="12" t="s">
        <v>8</v>
      </c>
      <c r="M6" s="15" t="s">
        <v>9</v>
      </c>
      <c r="N6" s="24" t="s">
        <v>10</v>
      </c>
      <c r="O6" s="24" t="s">
        <v>11</v>
      </c>
      <c r="P6" s="27" t="s">
        <v>12</v>
      </c>
      <c r="Q6" s="27" t="s">
        <v>364</v>
      </c>
      <c r="R6" s="27" t="s">
        <v>13</v>
      </c>
      <c r="S6" s="4" t="s">
        <v>14</v>
      </c>
    </row>
    <row r="7" spans="2:21" s="173" customFormat="1" ht="87" x14ac:dyDescent="0.35">
      <c r="B7" s="175" t="s">
        <v>66</v>
      </c>
      <c r="C7" s="3" t="s">
        <v>15</v>
      </c>
      <c r="D7" s="3">
        <v>1</v>
      </c>
      <c r="E7" s="21">
        <v>11999000</v>
      </c>
      <c r="F7" s="21">
        <v>11999000</v>
      </c>
      <c r="G7" s="89">
        <f>F7/E7</f>
        <v>1</v>
      </c>
      <c r="H7" s="92">
        <v>44621</v>
      </c>
      <c r="I7" s="30">
        <v>11999000</v>
      </c>
      <c r="J7" s="89">
        <f t="shared" ref="J7:J22" si="0">I7/E7</f>
        <v>1</v>
      </c>
      <c r="K7" s="21">
        <v>875000</v>
      </c>
      <c r="L7" s="21" t="s">
        <v>32</v>
      </c>
      <c r="M7" s="3" t="str">
        <f>'Case for additional funding'!I5</f>
        <v>Strong</v>
      </c>
      <c r="N7" s="3" t="str">
        <f>'Project benefits and VfM'!I5</f>
        <v>Project benefits unchanged</v>
      </c>
      <c r="O7" s="3" t="str">
        <f>'Project benefits and VfM'!J5</f>
        <v>Expected to remain comfortably above 2:1</v>
      </c>
      <c r="P7" s="3" t="str">
        <f>'Risks to project delivery'!E5</f>
        <v>Yes, but potentially with an adverse impact on project completion date</v>
      </c>
      <c r="Q7" s="96" t="s">
        <v>377</v>
      </c>
      <c r="R7" s="3" t="str">
        <f>'Risks to project delivery'!G5</f>
        <v>Yes - there are remaining barriers to project delivery which may impact on completion date</v>
      </c>
      <c r="S7" s="175" t="s">
        <v>105</v>
      </c>
    </row>
    <row r="8" spans="2:21" s="173" customFormat="1" ht="115" customHeight="1" x14ac:dyDescent="0.35">
      <c r="B8" s="175" t="s">
        <v>67</v>
      </c>
      <c r="C8" s="3" t="s">
        <v>15</v>
      </c>
      <c r="D8" s="3">
        <v>2</v>
      </c>
      <c r="E8" s="21">
        <v>778323</v>
      </c>
      <c r="F8" s="21">
        <v>778323</v>
      </c>
      <c r="G8" s="89">
        <f t="shared" ref="G8:G22" si="1">F8/E8</f>
        <v>1</v>
      </c>
      <c r="H8" s="92">
        <v>44621</v>
      </c>
      <c r="I8" s="30">
        <v>778323</v>
      </c>
      <c r="J8" s="89">
        <f t="shared" si="0"/>
        <v>1</v>
      </c>
      <c r="K8" s="21">
        <v>400000</v>
      </c>
      <c r="L8" s="21" t="s">
        <v>32</v>
      </c>
      <c r="M8" s="3" t="str">
        <f>'Case for additional funding'!I6</f>
        <v>Strong</v>
      </c>
      <c r="N8" s="3" t="str">
        <f>'Project benefits and VfM'!I6</f>
        <v>Project benefits unchanged</v>
      </c>
      <c r="O8" s="3" t="str">
        <f>'Project benefits and VfM'!J6</f>
        <v>Expected to remain comfortably above 2:1</v>
      </c>
      <c r="P8" s="3" t="str">
        <f>'Risks to project delivery'!E6</f>
        <v>Yes, but with an adverse impact on the project outputs and outcomes</v>
      </c>
      <c r="Q8" s="95" t="s">
        <v>365</v>
      </c>
      <c r="R8" s="3" t="str">
        <f>'Risks to project delivery'!G6</f>
        <v>No - there are no remaining barriers to project delivery</v>
      </c>
      <c r="S8" s="175" t="s">
        <v>193</v>
      </c>
    </row>
    <row r="9" spans="2:21" s="173" customFormat="1" ht="105" customHeight="1" x14ac:dyDescent="0.35">
      <c r="B9" s="175" t="s">
        <v>68</v>
      </c>
      <c r="C9" s="3" t="s">
        <v>15</v>
      </c>
      <c r="D9" s="3">
        <v>3</v>
      </c>
      <c r="E9" s="21">
        <v>578724</v>
      </c>
      <c r="F9" s="21">
        <v>578724</v>
      </c>
      <c r="G9" s="89">
        <f t="shared" si="1"/>
        <v>1</v>
      </c>
      <c r="H9" s="92">
        <v>44256</v>
      </c>
      <c r="I9" s="30">
        <v>578724</v>
      </c>
      <c r="J9" s="89">
        <f t="shared" si="0"/>
        <v>1</v>
      </c>
      <c r="K9" s="21">
        <v>235728</v>
      </c>
      <c r="L9" s="21" t="s">
        <v>32</v>
      </c>
      <c r="M9" s="3" t="str">
        <f>'Case for additional funding'!I7</f>
        <v>Medium</v>
      </c>
      <c r="N9" s="3" t="str">
        <f>'Project benefits and VfM'!I7</f>
        <v>Project benefits unchanged</v>
      </c>
      <c r="O9" s="3" t="str">
        <f>'Project benefits and VfM'!J7</f>
        <v>Expected to remain comfortably above 2:1</v>
      </c>
      <c r="P9" s="3" t="str">
        <f>'Risks to project delivery'!E7</f>
        <v>Yes, but with an adverse impact on the project outputs and outcomes</v>
      </c>
      <c r="Q9" s="94" t="s">
        <v>366</v>
      </c>
      <c r="R9" s="3" t="str">
        <f>'Risks to project delivery'!G7</f>
        <v>No - there are no remaining barriers to project delivery</v>
      </c>
      <c r="S9" s="175" t="s">
        <v>69</v>
      </c>
    </row>
    <row r="10" spans="2:21" s="173" customFormat="1" ht="174" x14ac:dyDescent="0.35">
      <c r="B10" s="175" t="s">
        <v>70</v>
      </c>
      <c r="C10" s="3" t="s">
        <v>15</v>
      </c>
      <c r="D10" s="3">
        <v>4</v>
      </c>
      <c r="E10" s="21">
        <v>1009000</v>
      </c>
      <c r="F10" s="21">
        <v>0</v>
      </c>
      <c r="G10" s="90">
        <f t="shared" si="1"/>
        <v>0</v>
      </c>
      <c r="H10" s="93">
        <v>44896</v>
      </c>
      <c r="I10" s="206">
        <v>1009000</v>
      </c>
      <c r="J10" s="89">
        <f t="shared" si="0"/>
        <v>1</v>
      </c>
      <c r="K10" s="21">
        <v>850000</v>
      </c>
      <c r="L10" s="21" t="s">
        <v>33</v>
      </c>
      <c r="M10" s="3" t="str">
        <f>'Case for additional funding'!I8</f>
        <v>Medium</v>
      </c>
      <c r="N10" s="3" t="str">
        <f>'Project benefits and VfM'!I8</f>
        <v>N/A - new Business Case</v>
      </c>
      <c r="O10" s="3" t="str">
        <f>'Project benefits and VfM'!J8</f>
        <v>Expected to remain comfortably above 2:1</v>
      </c>
      <c r="P10" s="3" t="str">
        <f>'Risks to project delivery'!E8</f>
        <v>N/A - new Business Case</v>
      </c>
      <c r="Q10" s="94" t="s">
        <v>367</v>
      </c>
      <c r="R10" s="3" t="str">
        <f>'Risks to project delivery'!G8</f>
        <v>Yes - there are remaining barriers to project delivery which may impact on completion date</v>
      </c>
      <c r="S10" s="175" t="s">
        <v>72</v>
      </c>
      <c r="U10" s="173" t="s">
        <v>15</v>
      </c>
    </row>
    <row r="11" spans="2:21" s="173" customFormat="1" ht="87" x14ac:dyDescent="0.35">
      <c r="B11" s="175" t="s">
        <v>71</v>
      </c>
      <c r="C11" s="3" t="s">
        <v>15</v>
      </c>
      <c r="D11" s="3">
        <v>5</v>
      </c>
      <c r="E11" s="21">
        <v>2500000</v>
      </c>
      <c r="F11" s="21">
        <v>1434000</v>
      </c>
      <c r="G11" s="91">
        <f t="shared" si="1"/>
        <v>0.5736</v>
      </c>
      <c r="H11" s="93">
        <v>44834</v>
      </c>
      <c r="I11" s="30">
        <v>2500000</v>
      </c>
      <c r="J11" s="89">
        <f t="shared" si="0"/>
        <v>1</v>
      </c>
      <c r="K11" s="21">
        <v>250000</v>
      </c>
      <c r="L11" s="21" t="s">
        <v>32</v>
      </c>
      <c r="M11" s="3" t="str">
        <f>'Case for additional funding'!I9</f>
        <v>Medium</v>
      </c>
      <c r="N11" s="3" t="str">
        <f>'Project benefits and VfM'!I9</f>
        <v>Project benefits unchanged</v>
      </c>
      <c r="O11" s="3" t="str">
        <f>'Project benefits and VfM'!J9</f>
        <v>Expected to remain comfortably above 2:1</v>
      </c>
      <c r="P11" s="3" t="str">
        <f>'Risks to project delivery'!E9</f>
        <v>Yes, but with an adverse impact on the project outputs and outcomes</v>
      </c>
      <c r="Q11" s="94" t="s">
        <v>368</v>
      </c>
      <c r="R11" s="3" t="str">
        <f>'Risks to project delivery'!G9</f>
        <v>No - there are no remaining barriers to project delivery</v>
      </c>
      <c r="S11" s="175" t="s">
        <v>73</v>
      </c>
      <c r="U11" s="173" t="s">
        <v>16</v>
      </c>
    </row>
    <row r="12" spans="2:21" s="173" customFormat="1" ht="101.5" x14ac:dyDescent="0.35">
      <c r="B12" s="175" t="s">
        <v>92</v>
      </c>
      <c r="C12" s="3" t="s">
        <v>16</v>
      </c>
      <c r="D12" s="3">
        <v>1</v>
      </c>
      <c r="E12" s="21">
        <v>2500000</v>
      </c>
      <c r="F12" s="21">
        <v>2500000</v>
      </c>
      <c r="G12" s="89">
        <f t="shared" si="1"/>
        <v>1</v>
      </c>
      <c r="H12" s="93">
        <v>44805</v>
      </c>
      <c r="I12" s="30">
        <v>2500000</v>
      </c>
      <c r="J12" s="89">
        <f t="shared" si="0"/>
        <v>1</v>
      </c>
      <c r="K12" s="21">
        <v>500000</v>
      </c>
      <c r="L12" s="21" t="s">
        <v>33</v>
      </c>
      <c r="M12" s="3" t="str">
        <f>'Case for additional funding'!I10</f>
        <v>Medium</v>
      </c>
      <c r="N12" s="3" t="str">
        <f>'Project benefits and VfM'!I10</f>
        <v>N/A - new Business Case</v>
      </c>
      <c r="O12" s="3" t="str">
        <f>'Project benefits and VfM'!J10</f>
        <v>Unknown - Value for Money exemption applied</v>
      </c>
      <c r="P12" s="3" t="str">
        <f>'Risks to project delivery'!E10</f>
        <v>N/A - new Business Case</v>
      </c>
      <c r="Q12" s="95" t="s">
        <v>369</v>
      </c>
      <c r="R12" s="3" t="str">
        <f>'Risks to project delivery'!G10</f>
        <v>No - there are no remaining barriers to project delivery</v>
      </c>
      <c r="S12" s="175" t="s">
        <v>93</v>
      </c>
      <c r="U12" s="173" t="s">
        <v>17</v>
      </c>
    </row>
    <row r="13" spans="2:21" s="173" customFormat="1" ht="75" customHeight="1" x14ac:dyDescent="0.35">
      <c r="B13" s="175" t="s">
        <v>109</v>
      </c>
      <c r="C13" s="3" t="s">
        <v>17</v>
      </c>
      <c r="D13" s="3">
        <v>1</v>
      </c>
      <c r="E13" s="21">
        <v>750000</v>
      </c>
      <c r="F13" s="21">
        <v>750000</v>
      </c>
      <c r="G13" s="89">
        <f t="shared" si="1"/>
        <v>1</v>
      </c>
      <c r="H13" s="92">
        <v>44621</v>
      </c>
      <c r="I13" s="30">
        <v>750000</v>
      </c>
      <c r="J13" s="89">
        <f t="shared" si="0"/>
        <v>1</v>
      </c>
      <c r="K13" s="21">
        <v>450000</v>
      </c>
      <c r="L13" s="21" t="s">
        <v>32</v>
      </c>
      <c r="M13" s="3" t="str">
        <f>'Case for additional funding'!I11</f>
        <v>Strong</v>
      </c>
      <c r="N13" s="3" t="str">
        <f>'Project benefits and VfM'!I11</f>
        <v>Project benefits unchanged</v>
      </c>
      <c r="O13" s="3" t="str">
        <f>'Project benefits and VfM'!J11</f>
        <v>Unknown - Value for Money exemption applied</v>
      </c>
      <c r="P13" s="3" t="str">
        <f>'Risks to project delivery'!E11</f>
        <v>Yes, but with an adverse impact on the project outputs and outcomes</v>
      </c>
      <c r="Q13" s="95" t="s">
        <v>372</v>
      </c>
      <c r="R13" s="3" t="str">
        <f>'Risks to project delivery'!G11</f>
        <v>No - there are no remaining barriers to project delivery</v>
      </c>
      <c r="S13" s="175" t="s">
        <v>83</v>
      </c>
      <c r="U13" s="173" t="s">
        <v>18</v>
      </c>
    </row>
    <row r="14" spans="2:21" s="173" customFormat="1" ht="130.5" x14ac:dyDescent="0.35">
      <c r="B14" s="175" t="s">
        <v>84</v>
      </c>
      <c r="C14" s="3" t="s">
        <v>17</v>
      </c>
      <c r="D14" s="3">
        <v>2</v>
      </c>
      <c r="E14" s="21">
        <v>1820000</v>
      </c>
      <c r="F14" s="21">
        <v>270109.61</v>
      </c>
      <c r="G14" s="91">
        <f t="shared" si="1"/>
        <v>0.14841187362637362</v>
      </c>
      <c r="H14" s="93">
        <v>44986</v>
      </c>
      <c r="I14" s="30">
        <v>1820000</v>
      </c>
      <c r="J14" s="89">
        <f t="shared" si="0"/>
        <v>1</v>
      </c>
      <c r="K14" s="21">
        <v>477256</v>
      </c>
      <c r="L14" s="21" t="s">
        <v>32</v>
      </c>
      <c r="M14" s="3" t="str">
        <f>'Case for additional funding'!I12</f>
        <v>Strong</v>
      </c>
      <c r="N14" s="3" t="str">
        <f>'Project benefits and VfM'!I12</f>
        <v>Project benefits unchanged</v>
      </c>
      <c r="O14" s="3" t="str">
        <f>'Project benefits and VfM'!J12</f>
        <v>Expected to remain comfortably above 2:1</v>
      </c>
      <c r="P14" s="3" t="str">
        <f>'Risks to project delivery'!E12</f>
        <v>Yes, but with an adverse impact on the project outputs and outcomes</v>
      </c>
      <c r="Q14" s="95" t="s">
        <v>370</v>
      </c>
      <c r="R14" s="3" t="str">
        <f>'Risks to project delivery'!G12</f>
        <v>No - there are no remaining barriers to project delivery</v>
      </c>
      <c r="S14" s="175" t="s">
        <v>85</v>
      </c>
    </row>
    <row r="15" spans="2:21" s="173" customFormat="1" ht="119" customHeight="1" x14ac:dyDescent="0.35">
      <c r="B15" s="175" t="s">
        <v>87</v>
      </c>
      <c r="C15" s="3" t="s">
        <v>17</v>
      </c>
      <c r="D15" s="3">
        <v>3</v>
      </c>
      <c r="E15" s="21">
        <v>1972000</v>
      </c>
      <c r="F15" s="21">
        <v>747495.25</v>
      </c>
      <c r="G15" s="91">
        <f t="shared" si="1"/>
        <v>0.37905438640973632</v>
      </c>
      <c r="H15" s="93">
        <v>44896</v>
      </c>
      <c r="I15" s="30">
        <v>1972000</v>
      </c>
      <c r="J15" s="89">
        <f t="shared" si="0"/>
        <v>1</v>
      </c>
      <c r="K15" s="21">
        <v>419060</v>
      </c>
      <c r="L15" s="21" t="s">
        <v>32</v>
      </c>
      <c r="M15" s="3" t="str">
        <f>'Case for additional funding'!I13</f>
        <v>Strong</v>
      </c>
      <c r="N15" s="3" t="str">
        <f>'Project benefits and VfM'!I13</f>
        <v>Project benefits increased</v>
      </c>
      <c r="O15" s="3" t="str">
        <f>'Project benefits and VfM'!J13</f>
        <v>Expected to remain comfortably above 2:1</v>
      </c>
      <c r="P15" s="3" t="str">
        <f>'Risks to project delivery'!E13</f>
        <v>Yes, but with an adverse impact on the project outputs and outcomes</v>
      </c>
      <c r="Q15" s="94" t="s">
        <v>371</v>
      </c>
      <c r="R15" s="3" t="str">
        <f>'Risks to project delivery'!G13</f>
        <v>No - there are no remaining barriers to project delivery</v>
      </c>
      <c r="S15" s="175" t="s">
        <v>86</v>
      </c>
      <c r="U15" s="173" t="s">
        <v>19</v>
      </c>
    </row>
    <row r="16" spans="2:21" s="173" customFormat="1" ht="116" x14ac:dyDescent="0.35">
      <c r="B16" s="175" t="s">
        <v>88</v>
      </c>
      <c r="C16" s="3" t="s">
        <v>17</v>
      </c>
      <c r="D16" s="3">
        <v>4</v>
      </c>
      <c r="E16" s="21">
        <v>7000000</v>
      </c>
      <c r="F16" s="21">
        <v>7000000</v>
      </c>
      <c r="G16" s="89">
        <f t="shared" si="1"/>
        <v>1</v>
      </c>
      <c r="H16" s="92">
        <v>44621</v>
      </c>
      <c r="I16" s="30">
        <v>7000000</v>
      </c>
      <c r="J16" s="89">
        <f t="shared" si="0"/>
        <v>1</v>
      </c>
      <c r="K16" s="21">
        <v>907124</v>
      </c>
      <c r="L16" s="21" t="s">
        <v>32</v>
      </c>
      <c r="M16" s="3" t="str">
        <f>'Case for additional funding'!I14</f>
        <v>Medium</v>
      </c>
      <c r="N16" s="3" t="str">
        <f>'Project benefits and VfM'!I14</f>
        <v>Project benefits unchanged</v>
      </c>
      <c r="O16" s="3" t="str">
        <f>'Project benefits and VfM'!J14</f>
        <v>Expected to remain comfortably above 2:1</v>
      </c>
      <c r="P16" s="3" t="str">
        <f>'Risks to project delivery'!E14</f>
        <v>Original GBF project can be delivered without additional funding but extra funding would allow realisation of additional outputs/outcomes</v>
      </c>
      <c r="Q16" s="95" t="s">
        <v>372</v>
      </c>
      <c r="R16" s="3" t="str">
        <f>'Risks to project delivery'!G14</f>
        <v>No - there are no remaining barriers to project delivery</v>
      </c>
      <c r="S16" s="175" t="s">
        <v>89</v>
      </c>
      <c r="U16" s="173" t="s">
        <v>20</v>
      </c>
    </row>
    <row r="17" spans="2:21" s="173" customFormat="1" ht="105.5" customHeight="1" x14ac:dyDescent="0.35">
      <c r="B17" s="175" t="s">
        <v>91</v>
      </c>
      <c r="C17" s="3" t="s">
        <v>17</v>
      </c>
      <c r="D17" s="3">
        <v>5</v>
      </c>
      <c r="E17" s="21">
        <v>2300000</v>
      </c>
      <c r="F17" s="21">
        <v>518887</v>
      </c>
      <c r="G17" s="91">
        <f t="shared" si="1"/>
        <v>0.22560304347826088</v>
      </c>
      <c r="H17" s="93">
        <v>44986</v>
      </c>
      <c r="I17" s="30">
        <v>2300000</v>
      </c>
      <c r="J17" s="89">
        <f t="shared" si="0"/>
        <v>1</v>
      </c>
      <c r="K17" s="21">
        <v>300200</v>
      </c>
      <c r="L17" s="21" t="s">
        <v>32</v>
      </c>
      <c r="M17" s="3" t="str">
        <f>'Case for additional funding'!I15</f>
        <v>Weak</v>
      </c>
      <c r="N17" s="3" t="str">
        <f>'Project benefits and VfM'!I15</f>
        <v>Project benefits increased</v>
      </c>
      <c r="O17" s="3" t="str">
        <f>'Project benefits and VfM'!J15</f>
        <v>Expected to be around 2:1</v>
      </c>
      <c r="P17" s="3" t="str">
        <f>'Risks to project delivery'!E15</f>
        <v>Original GBF project can be delivered without additional funding but extra funding would allow realisation of additional outputs/outcomes</v>
      </c>
      <c r="Q17" s="95" t="s">
        <v>373</v>
      </c>
      <c r="R17" s="3" t="str">
        <f>'Risks to project delivery'!G15</f>
        <v>No - there are no remaining barriers to project delivery</v>
      </c>
      <c r="S17" s="175" t="s">
        <v>90</v>
      </c>
      <c r="U17" s="173" t="s">
        <v>103</v>
      </c>
    </row>
    <row r="18" spans="2:21" s="173" customFormat="1" ht="101.5" x14ac:dyDescent="0.35">
      <c r="B18" s="175" t="s">
        <v>75</v>
      </c>
      <c r="C18" s="3" t="s">
        <v>18</v>
      </c>
      <c r="D18" s="3">
        <v>1</v>
      </c>
      <c r="E18" s="21">
        <v>1600000</v>
      </c>
      <c r="F18" s="21">
        <v>1600000</v>
      </c>
      <c r="G18" s="89">
        <f t="shared" si="1"/>
        <v>1</v>
      </c>
      <c r="H18" s="92">
        <v>44621</v>
      </c>
      <c r="I18" s="30">
        <v>1600000</v>
      </c>
      <c r="J18" s="89">
        <f t="shared" si="0"/>
        <v>1</v>
      </c>
      <c r="K18" s="21">
        <v>900000</v>
      </c>
      <c r="L18" s="21" t="s">
        <v>33</v>
      </c>
      <c r="M18" s="3" t="str">
        <f>'Case for additional funding'!I16</f>
        <v>Strong</v>
      </c>
      <c r="N18" s="3" t="str">
        <f>'Project benefits and VfM'!I16</f>
        <v>N/A - new Business Case</v>
      </c>
      <c r="O18" s="3" t="str">
        <f>'Project benefits and VfM'!J16</f>
        <v>Value for Money exemption applied</v>
      </c>
      <c r="P18" s="3" t="str">
        <f>'Risks to project delivery'!E16</f>
        <v>N/A - new Business Case</v>
      </c>
      <c r="Q18" s="94" t="s">
        <v>374</v>
      </c>
      <c r="R18" s="3" t="str">
        <f>'Risks to project delivery'!G16</f>
        <v>Yes - there are remaining barriers to project delivery which may prevent project completion</v>
      </c>
      <c r="S18" s="175" t="s">
        <v>74</v>
      </c>
      <c r="U18" s="173" t="s">
        <v>21</v>
      </c>
    </row>
    <row r="19" spans="2:21" s="173" customFormat="1" ht="72.5" x14ac:dyDescent="0.35">
      <c r="B19" s="175" t="s">
        <v>77</v>
      </c>
      <c r="C19" s="3" t="s">
        <v>18</v>
      </c>
      <c r="D19" s="3">
        <v>2</v>
      </c>
      <c r="E19" s="21">
        <v>200000</v>
      </c>
      <c r="F19" s="21">
        <v>54840</v>
      </c>
      <c r="G19" s="91">
        <f t="shared" si="1"/>
        <v>0.2742</v>
      </c>
      <c r="H19" s="93">
        <v>44805</v>
      </c>
      <c r="I19" s="30">
        <v>200000</v>
      </c>
      <c r="J19" s="89">
        <f t="shared" si="0"/>
        <v>1</v>
      </c>
      <c r="K19" s="21">
        <v>84100</v>
      </c>
      <c r="L19" s="21" t="s">
        <v>32</v>
      </c>
      <c r="M19" s="3" t="str">
        <f>'Case for additional funding'!I17</f>
        <v>Strong</v>
      </c>
      <c r="N19" s="3" t="str">
        <f>'Project benefits and VfM'!I17</f>
        <v>Project benefits unchanged</v>
      </c>
      <c r="O19" s="3" t="str">
        <f>'Project benefits and VfM'!J17</f>
        <v>Unknown - Value for Money exemption applied</v>
      </c>
      <c r="P19" s="3" t="str">
        <f>'Risks to project delivery'!E17</f>
        <v>Yes, but with an adverse impact on the project outputs and outcomes</v>
      </c>
      <c r="Q19" s="95" t="s">
        <v>437</v>
      </c>
      <c r="R19" s="3" t="str">
        <f>'Risks to project delivery'!G17</f>
        <v>Yes - there are remaining barriers to project delivery which may prevent project completion</v>
      </c>
      <c r="S19" s="175" t="s">
        <v>76</v>
      </c>
      <c r="U19" s="173" t="s">
        <v>164</v>
      </c>
    </row>
    <row r="20" spans="2:21" s="173" customFormat="1" ht="101.5" x14ac:dyDescent="0.35">
      <c r="B20" s="175" t="s">
        <v>455</v>
      </c>
      <c r="C20" s="3" t="s">
        <v>18</v>
      </c>
      <c r="D20" s="3">
        <v>3</v>
      </c>
      <c r="E20" s="21">
        <v>1713000</v>
      </c>
      <c r="F20" s="21">
        <v>1713000</v>
      </c>
      <c r="G20" s="89">
        <f t="shared" si="1"/>
        <v>1</v>
      </c>
      <c r="H20" s="92">
        <v>44621</v>
      </c>
      <c r="I20" s="30">
        <v>1713000</v>
      </c>
      <c r="J20" s="89">
        <f t="shared" si="0"/>
        <v>1</v>
      </c>
      <c r="K20" s="21">
        <v>315000</v>
      </c>
      <c r="L20" s="21" t="s">
        <v>32</v>
      </c>
      <c r="M20" s="3" t="str">
        <f>'Case for additional funding'!I18</f>
        <v>Medium</v>
      </c>
      <c r="N20" s="3" t="str">
        <f>'Project benefits and VfM'!I18</f>
        <v>Project benefits unchanged</v>
      </c>
      <c r="O20" s="3" t="str">
        <f>'Project benefits and VfM'!J18</f>
        <v>Expected to remain comfortably above 2:1</v>
      </c>
      <c r="P20" s="3" t="str">
        <f>'Risks to project delivery'!E18</f>
        <v>Yes, but with an adverse impact on the project outputs and outcomes</v>
      </c>
      <c r="Q20" s="94" t="s">
        <v>375</v>
      </c>
      <c r="R20" s="3" t="str">
        <f>'Risks to project delivery'!G18</f>
        <v>No - there are no remaining barriers to project delivery</v>
      </c>
      <c r="S20" s="175" t="s">
        <v>78</v>
      </c>
    </row>
    <row r="21" spans="2:21" s="173" customFormat="1" ht="130.5" x14ac:dyDescent="0.35">
      <c r="B21" s="175" t="s">
        <v>80</v>
      </c>
      <c r="C21" s="3" t="s">
        <v>18</v>
      </c>
      <c r="D21" s="3">
        <v>4</v>
      </c>
      <c r="E21" s="21">
        <v>329835</v>
      </c>
      <c r="F21" s="21">
        <v>329835</v>
      </c>
      <c r="G21" s="89">
        <f t="shared" si="1"/>
        <v>1</v>
      </c>
      <c r="H21" s="92">
        <v>44440</v>
      </c>
      <c r="I21" s="30">
        <v>329835</v>
      </c>
      <c r="J21" s="89">
        <f t="shared" si="0"/>
        <v>1</v>
      </c>
      <c r="K21" s="21">
        <v>321414</v>
      </c>
      <c r="L21" s="21" t="s">
        <v>33</v>
      </c>
      <c r="M21" s="3" t="str">
        <f>'Case for additional funding'!I19</f>
        <v>Weak</v>
      </c>
      <c r="N21" s="3" t="str">
        <f>'Project benefits and VfM'!I19</f>
        <v>N/A - new Business Case</v>
      </c>
      <c r="O21" s="3" t="str">
        <f>'Project benefits and VfM'!J19</f>
        <v>Unknown - Value for Money exemption applied</v>
      </c>
      <c r="P21" s="3" t="str">
        <f>'Risks to project delivery'!E19</f>
        <v>N/A - new Business Case</v>
      </c>
      <c r="Q21" s="94" t="s">
        <v>456</v>
      </c>
      <c r="R21" s="3" t="str">
        <f>'Risks to project delivery'!G19</f>
        <v>Yes - there are remaining barriers to project delivery which may prevent project completion</v>
      </c>
      <c r="S21" s="175" t="s">
        <v>79</v>
      </c>
    </row>
    <row r="22" spans="2:21" s="1" customFormat="1" ht="101.5" hidden="1" x14ac:dyDescent="0.35">
      <c r="B22" s="20" t="s">
        <v>82</v>
      </c>
      <c r="C22" s="3" t="s">
        <v>18</v>
      </c>
      <c r="D22" s="3">
        <v>4</v>
      </c>
      <c r="E22" s="21">
        <v>200000</v>
      </c>
      <c r="F22" s="21">
        <v>200000</v>
      </c>
      <c r="G22" s="89">
        <f t="shared" si="1"/>
        <v>1</v>
      </c>
      <c r="H22" s="92">
        <v>44440</v>
      </c>
      <c r="I22" s="30">
        <v>200000</v>
      </c>
      <c r="J22" s="89">
        <f t="shared" si="0"/>
        <v>1</v>
      </c>
      <c r="K22" s="21">
        <v>200000</v>
      </c>
      <c r="L22" s="21" t="s">
        <v>33</v>
      </c>
      <c r="M22" s="3" t="str">
        <f>'Case for additional funding'!I20</f>
        <v>Weak</v>
      </c>
      <c r="N22" s="3" t="str">
        <f>'Project benefits and VfM'!I20</f>
        <v>N/A - new Business Case</v>
      </c>
      <c r="O22" s="3" t="str">
        <f>'Project benefits and VfM'!J20</f>
        <v>Unknown - Value for Money exemption applied</v>
      </c>
      <c r="P22" s="3" t="str">
        <f>'Risks to project delivery'!E20</f>
        <v>N/A - new Business Case</v>
      </c>
      <c r="Q22" s="94" t="s">
        <v>376</v>
      </c>
      <c r="R22" s="3" t="str">
        <f>'Risks to project delivery'!G20</f>
        <v>No - there are no remaining barriers to project delivery</v>
      </c>
      <c r="S22" s="20" t="s">
        <v>81</v>
      </c>
    </row>
    <row r="24" spans="2:21" x14ac:dyDescent="0.35">
      <c r="U24" t="s">
        <v>107</v>
      </c>
    </row>
    <row r="25" spans="2:21" x14ac:dyDescent="0.35">
      <c r="U25" t="s">
        <v>22</v>
      </c>
    </row>
    <row r="26" spans="2:21" x14ac:dyDescent="0.35">
      <c r="U26" t="s">
        <v>108</v>
      </c>
    </row>
    <row r="27" spans="2:21" x14ac:dyDescent="0.35">
      <c r="U27" t="s">
        <v>434</v>
      </c>
    </row>
    <row r="28" spans="2:21" ht="15.5" x14ac:dyDescent="0.35">
      <c r="O28" s="170"/>
      <c r="U28" t="s">
        <v>23</v>
      </c>
    </row>
    <row r="29" spans="2:21" x14ac:dyDescent="0.35">
      <c r="U29" t="s">
        <v>24</v>
      </c>
    </row>
    <row r="30" spans="2:21" x14ac:dyDescent="0.35">
      <c r="U30" t="s">
        <v>25</v>
      </c>
    </row>
    <row r="31" spans="2:21" x14ac:dyDescent="0.35">
      <c r="U31" t="s">
        <v>114</v>
      </c>
    </row>
    <row r="32" spans="2:21" x14ac:dyDescent="0.35">
      <c r="U32" t="s">
        <v>210</v>
      </c>
    </row>
    <row r="33" spans="21:21" x14ac:dyDescent="0.35">
      <c r="U33" t="s">
        <v>26</v>
      </c>
    </row>
    <row r="34" spans="21:21" x14ac:dyDescent="0.35">
      <c r="U34" t="s">
        <v>27</v>
      </c>
    </row>
    <row r="35" spans="21:21" x14ac:dyDescent="0.35">
      <c r="U35" t="s">
        <v>28</v>
      </c>
    </row>
    <row r="36" spans="21:21" x14ac:dyDescent="0.35">
      <c r="U36" t="s">
        <v>164</v>
      </c>
    </row>
    <row r="37" spans="21:21" x14ac:dyDescent="0.35">
      <c r="U37" t="s">
        <v>29</v>
      </c>
    </row>
    <row r="38" spans="21:21" x14ac:dyDescent="0.35">
      <c r="U38" t="s">
        <v>30</v>
      </c>
    </row>
    <row r="39" spans="21:21" x14ac:dyDescent="0.35">
      <c r="U39" t="s">
        <v>31</v>
      </c>
    </row>
    <row r="41" spans="21:21" x14ac:dyDescent="0.35">
      <c r="U41" t="s">
        <v>32</v>
      </c>
    </row>
    <row r="42" spans="21:21" x14ac:dyDescent="0.35">
      <c r="U42" t="s">
        <v>33</v>
      </c>
    </row>
    <row r="45" spans="21:21" x14ac:dyDescent="0.35">
      <c r="U45" t="s">
        <v>34</v>
      </c>
    </row>
    <row r="46" spans="21:21" x14ac:dyDescent="0.35">
      <c r="U46" t="s">
        <v>35</v>
      </c>
    </row>
    <row r="47" spans="21:21" x14ac:dyDescent="0.35">
      <c r="U47" t="s">
        <v>36</v>
      </c>
    </row>
  </sheetData>
  <mergeCells count="1">
    <mergeCell ref="P4:R4"/>
  </mergeCells>
  <phoneticPr fontId="1" type="noConversion"/>
  <conditionalFormatting sqref="R7:R22">
    <cfRule type="containsText" dxfId="43" priority="27" operator="containsText" text="No">
      <formula>NOT(ISERROR(SEARCH("No",R7)))</formula>
    </cfRule>
    <cfRule type="containsText" dxfId="42" priority="28" operator="containsText" text="Yes">
      <formula>NOT(ISERROR(SEARCH("Yes",R7)))</formula>
    </cfRule>
  </conditionalFormatting>
  <conditionalFormatting sqref="R7">
    <cfRule type="containsText" dxfId="41" priority="11" operator="containsText" text="Yes - there are remaining barriers to project delivery which may impact on completion date">
      <formula>NOT(ISERROR(SEARCH("Yes - there are remaining barriers to project delivery which may impact on completion date",R7)))</formula>
    </cfRule>
  </conditionalFormatting>
  <conditionalFormatting sqref="O13">
    <cfRule type="containsText" dxfId="40" priority="10" operator="containsText" text="Unknown - Value for Money exemption applied">
      <formula>NOT(ISERROR(SEARCH("Unknown - Value for Money exemption applied",O13)))</formula>
    </cfRule>
  </conditionalFormatting>
  <conditionalFormatting sqref="R13">
    <cfRule type="containsText" dxfId="39" priority="9" operator="containsText" text="Yes - there are remaining barriers to project delivery which may impact on completion date">
      <formula>NOT(ISERROR(SEARCH("Yes - there are remaining barriers to project delivery which may impact on completion date",R13)))</formula>
    </cfRule>
  </conditionalFormatting>
  <conditionalFormatting sqref="O9">
    <cfRule type="containsText" dxfId="38" priority="8" operator="containsText" text="Unknown - Value for Money exemption applied">
      <formula>NOT(ISERROR(SEARCH("Unknown - Value for Money exemption applied",O9)))</formula>
    </cfRule>
  </conditionalFormatting>
  <conditionalFormatting sqref="O19">
    <cfRule type="containsText" dxfId="37" priority="7" operator="containsText" text="Unknown - Value for Money exemption applied">
      <formula>NOT(ISERROR(SEARCH("Unknown - Value for Money exemption applied",O19)))</formula>
    </cfRule>
  </conditionalFormatting>
  <conditionalFormatting sqref="O22">
    <cfRule type="containsText" dxfId="36" priority="6" operator="containsText" text="Unknown - Value for Money exemption applied">
      <formula>NOT(ISERROR(SEARCH("Unknown - Value for Money exemption applied",O22)))</formula>
    </cfRule>
  </conditionalFormatting>
  <conditionalFormatting sqref="O21">
    <cfRule type="containsText" dxfId="35" priority="5" operator="containsText" text="Unknown - Value for Money exemption applied">
      <formula>NOT(ISERROR(SEARCH("Unknown - Value for Money exemption applied",O21)))</formula>
    </cfRule>
  </conditionalFormatting>
  <conditionalFormatting sqref="O12">
    <cfRule type="containsText" dxfId="34" priority="2" operator="containsText" text="Unknown - Value for Money exemption applied">
      <formula>NOT(ISERROR(SEARCH("Unknown - Value for Money exemption applied",O12)))</formula>
    </cfRule>
    <cfRule type="containsText" dxfId="33" priority="4" operator="containsText" text="Unknown - not calculated">
      <formula>NOT(ISERROR(SEARCH("Unknown - not calculated",O12)))</formula>
    </cfRule>
  </conditionalFormatting>
  <conditionalFormatting sqref="R10">
    <cfRule type="containsText" dxfId="32" priority="3" operator="containsText" text="Yes - there are remaining barriers to project delivery which may impact on completion date">
      <formula>NOT(ISERROR(SEARCH("Yes - there are remaining barriers to project delivery which may impact on completion date",R10)))</formula>
    </cfRule>
  </conditionalFormatting>
  <conditionalFormatting sqref="O18">
    <cfRule type="containsText" dxfId="22" priority="1" operator="containsText" text="Value for Money exemption applied">
      <formula>NOT(ISERROR(SEARCH("Value for Money exemption applied",O18)))</formula>
    </cfRule>
  </conditionalFormatting>
  <dataValidations count="2">
    <dataValidation type="list" showInputMessage="1" showErrorMessage="1" sqref="C7:C22" xr:uid="{00000000-0002-0000-0000-000000000000}">
      <formula1>$U$10:$U$13</formula1>
    </dataValidation>
    <dataValidation type="list" showInputMessage="1" showErrorMessage="1" sqref="L7:L22" xr:uid="{4C88F44E-FD90-4945-86FB-D9051EDAC79B}">
      <formula1>$U$41:$U$42</formula1>
    </dataValidation>
  </dataValidations>
  <pageMargins left="0.25" right="0.25" top="0.75" bottom="0.75" header="0.3" footer="0.3"/>
  <pageSetup paperSize="9" scale="49" orientation="landscape" r:id="rId1"/>
  <extLst>
    <ext xmlns:x14="http://schemas.microsoft.com/office/spreadsheetml/2009/9/main" uri="{78C0D931-6437-407d-A8EE-F0AAD7539E65}">
      <x14:conditionalFormattings>
        <x14:conditionalFormatting xmlns:xm="http://schemas.microsoft.com/office/excel/2006/main">
          <x14:cfRule type="containsText" priority="21" operator="containsText" id="{629BAB41-64FE-47EC-B2FB-EAED4E872FAD}">
            <xm:f>NOT(ISERROR(SEARCH($U$30,O7)))</xm:f>
            <xm:f>$U$30</xm:f>
            <x14:dxf>
              <fill>
                <patternFill>
                  <bgColor rgb="FFFF0000"/>
                </patternFill>
              </fill>
            </x14:dxf>
          </x14:cfRule>
          <x14:cfRule type="containsText" priority="22" operator="containsText" id="{0CE35C38-9F74-4012-A9ED-446C8917E5DA}">
            <xm:f>NOT(ISERROR(SEARCH($U$29,O7)))</xm:f>
            <xm:f>$U$29</xm:f>
            <x14:dxf>
              <fill>
                <patternFill>
                  <bgColor rgb="FFFFC000"/>
                </patternFill>
              </fill>
            </x14:dxf>
          </x14:cfRule>
          <x14:cfRule type="containsText" priority="23" operator="containsText" id="{B5337DCB-FA7D-430A-B01D-073C7ADAFDD1}">
            <xm:f>NOT(ISERROR(SEARCH($U$28,O7)))</xm:f>
            <xm:f>$U$28</xm:f>
            <x14:dxf>
              <fill>
                <patternFill>
                  <bgColor rgb="FF00B050"/>
                </patternFill>
              </fill>
            </x14:dxf>
          </x14:cfRule>
          <xm:sqref>O7:O22</xm:sqref>
        </x14:conditionalFormatting>
        <x14:conditionalFormatting xmlns:xm="http://schemas.microsoft.com/office/excel/2006/main">
          <x14:cfRule type="containsText" priority="18" operator="containsText" id="{A615B1CA-A442-459E-8E87-033F141C195C}">
            <xm:f>NOT(ISERROR(SEARCH($U$35,N7)))</xm:f>
            <xm:f>$U$35</xm:f>
            <x14:dxf>
              <fill>
                <patternFill>
                  <bgColor rgb="FFFF0000"/>
                </patternFill>
              </fill>
            </x14:dxf>
          </x14:cfRule>
          <x14:cfRule type="containsText" priority="19" operator="containsText" id="{7FD0CF92-6D1B-4B53-84F2-65BDC3688FB8}">
            <xm:f>NOT(ISERROR(SEARCH($U$34,N7)))</xm:f>
            <xm:f>$U$34</xm:f>
            <x14:dxf>
              <fill>
                <patternFill>
                  <bgColor rgb="FF00B050"/>
                </patternFill>
              </fill>
            </x14:dxf>
          </x14:cfRule>
          <x14:cfRule type="containsText" priority="20" operator="containsText" id="{2961DA62-C97D-46FD-907C-E0BDA26CCA44}">
            <xm:f>NOT(ISERROR(SEARCH($U$33,N7)))</xm:f>
            <xm:f>$U$33</xm:f>
            <x14:dxf>
              <fill>
                <patternFill>
                  <bgColor rgb="FF00B050"/>
                </patternFill>
              </fill>
            </x14:dxf>
          </x14:cfRule>
          <xm:sqref>N7:N22</xm:sqref>
        </x14:conditionalFormatting>
        <x14:conditionalFormatting xmlns:xm="http://schemas.microsoft.com/office/excel/2006/main">
          <x14:cfRule type="containsText" priority="15" operator="containsText" id="{3A7FAC33-ED5B-44E4-8541-60121E5B1345}">
            <xm:f>NOT(ISERROR(SEARCH($U$39,M7)))</xm:f>
            <xm:f>$U$39</xm:f>
            <x14:dxf>
              <fill>
                <patternFill>
                  <bgColor rgb="FFFF0000"/>
                </patternFill>
              </fill>
            </x14:dxf>
          </x14:cfRule>
          <x14:cfRule type="containsText" priority="16" operator="containsText" id="{CFF47E34-BA4D-45E9-A615-E3FCAA112F27}">
            <xm:f>NOT(ISERROR(SEARCH($U$38,M7)))</xm:f>
            <xm:f>$U$38</xm:f>
            <x14:dxf>
              <fill>
                <patternFill>
                  <bgColor rgb="FFFFC000"/>
                </patternFill>
              </fill>
            </x14:dxf>
          </x14:cfRule>
          <x14:cfRule type="containsText" priority="17" operator="containsText" id="{825E8A21-F461-4776-8E24-91C2FD908299}">
            <xm:f>NOT(ISERROR(SEARCH($U$37,M7)))</xm:f>
            <xm:f>$U$37</xm:f>
            <x14:dxf>
              <fill>
                <patternFill>
                  <bgColor rgb="FF00B050"/>
                </patternFill>
              </fill>
            </x14:dxf>
          </x14:cfRule>
          <xm:sqref>M7:M22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3F546-704E-42BB-A524-7C2FB7E06B88}">
  <sheetPr>
    <tabColor theme="7" tint="0.79998168889431442"/>
    <pageSetUpPr fitToPage="1"/>
  </sheetPr>
  <dimension ref="B1:J20"/>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RowHeight="14.5" x14ac:dyDescent="0.35"/>
  <cols>
    <col min="1" max="1" width="3.1796875" customWidth="1"/>
    <col min="2" max="2" width="36.7265625" customWidth="1"/>
    <col min="3" max="3" width="14.81640625" bestFit="1" customWidth="1"/>
    <col min="4" max="5" width="15.1796875" customWidth="1"/>
    <col min="6" max="6" width="50.453125" customWidth="1"/>
    <col min="7" max="8" width="47.26953125" customWidth="1"/>
    <col min="9" max="9" width="19.81640625" customWidth="1"/>
    <col min="10" max="10" width="49.6328125" hidden="1" customWidth="1"/>
  </cols>
  <sheetData>
    <row r="1" spans="2:10" ht="18.5" x14ac:dyDescent="0.45">
      <c r="B1" s="13" t="s">
        <v>0</v>
      </c>
    </row>
    <row r="2" spans="2:10" ht="18.5" x14ac:dyDescent="0.45">
      <c r="B2" s="13"/>
    </row>
    <row r="3" spans="2:10" ht="18.5" x14ac:dyDescent="0.45">
      <c r="B3" s="13" t="s">
        <v>37</v>
      </c>
    </row>
    <row r="4" spans="2:10" ht="115.5" customHeight="1" x14ac:dyDescent="0.35">
      <c r="B4" s="14" t="s">
        <v>192</v>
      </c>
      <c r="C4" s="12" t="s">
        <v>39</v>
      </c>
      <c r="D4" s="12" t="s">
        <v>40</v>
      </c>
      <c r="E4" s="12" t="s">
        <v>41</v>
      </c>
      <c r="F4" s="14" t="s">
        <v>42</v>
      </c>
      <c r="G4" s="14" t="s">
        <v>43</v>
      </c>
      <c r="H4" s="14" t="s">
        <v>44</v>
      </c>
      <c r="I4" s="15" t="s">
        <v>45</v>
      </c>
      <c r="J4" s="12" t="s">
        <v>14</v>
      </c>
    </row>
    <row r="5" spans="2:10" s="173" customFormat="1" ht="246.5" x14ac:dyDescent="0.35">
      <c r="B5" s="32" t="str">
        <f>Summary!B7</f>
        <v>Thanet Parkway Railway Station - A new railway station on the Ashford International – Ramsgate railway line at Cliffsend with associated level crossing/signalling upgrades to improve accessibility to rail in Thanet, which is a historically economically disadvantaged part of the county.</v>
      </c>
      <c r="C5" s="4" t="str">
        <f>Summary!C7</f>
        <v>KMEP</v>
      </c>
      <c r="D5" s="6">
        <f>Summary!K7</f>
        <v>875000</v>
      </c>
      <c r="E5" s="205" t="s">
        <v>35</v>
      </c>
      <c r="F5" s="175" t="s">
        <v>432</v>
      </c>
      <c r="G5" s="175" t="s">
        <v>433</v>
      </c>
      <c r="H5" s="174" t="s">
        <v>95</v>
      </c>
      <c r="I5" s="3" t="s">
        <v>29</v>
      </c>
      <c r="J5" s="175" t="s">
        <v>94</v>
      </c>
    </row>
    <row r="6" spans="2:10" s="173" customFormat="1" ht="174" x14ac:dyDescent="0.35">
      <c r="B6" s="32" t="str">
        <f>Summary!B8</f>
        <v>Innovation Park Medway - Sustainable City of Business - delivery of one section of 'The Runway Park' on the northern site of Innovation Park Medway. The Runway Park will be a primary forum for collaboration, bringing businesses and individuals together to foster an innovative spirit, and enable businesses to interact with the wider community.</v>
      </c>
      <c r="C6" s="4" t="str">
        <f>Summary!C8</f>
        <v>KMEP</v>
      </c>
      <c r="D6" s="6">
        <f>Summary!K8</f>
        <v>400000</v>
      </c>
      <c r="E6" s="21" t="s">
        <v>35</v>
      </c>
      <c r="F6" s="175" t="s">
        <v>231</v>
      </c>
      <c r="G6" s="175" t="s">
        <v>232</v>
      </c>
      <c r="H6" s="174" t="s">
        <v>95</v>
      </c>
      <c r="I6" s="3" t="s">
        <v>29</v>
      </c>
      <c r="J6" s="175" t="s">
        <v>233</v>
      </c>
    </row>
    <row r="7" spans="2:10" s="173" customFormat="1" ht="145" x14ac:dyDescent="0.35">
      <c r="B7" s="32" t="str">
        <f>Summary!B9</f>
        <v>Javelin Way Development - Delivery of light industrial units which act as an enabling development in order to deliver the Jasmin Vardimon Dance Laboratory in Ashford.</v>
      </c>
      <c r="C7" s="4" t="str">
        <f>Summary!C9</f>
        <v>KMEP</v>
      </c>
      <c r="D7" s="6">
        <f>Summary!K9</f>
        <v>235728</v>
      </c>
      <c r="E7" s="21" t="s">
        <v>34</v>
      </c>
      <c r="F7" s="175" t="s">
        <v>132</v>
      </c>
      <c r="G7" s="175" t="s">
        <v>133</v>
      </c>
      <c r="H7" s="174" t="s">
        <v>95</v>
      </c>
      <c r="I7" s="3" t="s">
        <v>30</v>
      </c>
      <c r="J7" s="175" t="s">
        <v>134</v>
      </c>
    </row>
    <row r="8" spans="2:10" s="173" customFormat="1" ht="87" x14ac:dyDescent="0.35">
      <c r="B8" s="32" t="str">
        <f>Summary!B10</f>
        <v>Techfort Phase 2, The Citadel, Dover - refurbishment of Casemates 53 and 54 to accommodate a unique mix of cultural uses, small businesses and craft workshops.</v>
      </c>
      <c r="C8" s="4" t="str">
        <f>Summary!C10</f>
        <v>KMEP</v>
      </c>
      <c r="D8" s="6">
        <f>Summary!K10</f>
        <v>850000</v>
      </c>
      <c r="E8" s="21" t="s">
        <v>35</v>
      </c>
      <c r="F8" s="174" t="s">
        <v>95</v>
      </c>
      <c r="G8" s="174" t="s">
        <v>95</v>
      </c>
      <c r="H8" s="175" t="s">
        <v>444</v>
      </c>
      <c r="I8" s="3" t="s">
        <v>30</v>
      </c>
      <c r="J8" s="175" t="s">
        <v>225</v>
      </c>
    </row>
    <row r="9" spans="2:10" s="173" customFormat="1" ht="72.5" x14ac:dyDescent="0.35">
      <c r="B9" s="32" t="str">
        <f>Summary!B11</f>
        <v>Discovery Park Incubator - Delivery of new incubator, self contained laboratory units, informal break out area and shared lab support facilities in Building 500 at Discovery Park</v>
      </c>
      <c r="C9" s="4" t="str">
        <f>Summary!C11</f>
        <v>KMEP</v>
      </c>
      <c r="D9" s="6">
        <f>Summary!K11</f>
        <v>250000</v>
      </c>
      <c r="E9" s="21" t="s">
        <v>35</v>
      </c>
      <c r="F9" s="175" t="s">
        <v>216</v>
      </c>
      <c r="G9" s="175" t="s">
        <v>217</v>
      </c>
      <c r="H9" s="174" t="s">
        <v>95</v>
      </c>
      <c r="I9" s="3" t="s">
        <v>30</v>
      </c>
      <c r="J9" s="174"/>
    </row>
    <row r="10" spans="2:10" s="173" customFormat="1" ht="246.5" x14ac:dyDescent="0.35">
      <c r="B10" s="32" t="str">
        <f>Summary!B12</f>
        <v>Extension of the existing Phase 2 ASELA LFFN project - GBF funding has been requested to extend the LFFN project into Phase 3 allowing more areas in South Essex to benefit from the roll-out of full fibre infrastructure.</v>
      </c>
      <c r="C10" s="4" t="str">
        <f>Summary!C12</f>
        <v>OSE</v>
      </c>
      <c r="D10" s="6">
        <f>Summary!K12</f>
        <v>500000</v>
      </c>
      <c r="E10" s="21" t="s">
        <v>35</v>
      </c>
      <c r="F10" s="174" t="s">
        <v>95</v>
      </c>
      <c r="G10" s="174" t="s">
        <v>95</v>
      </c>
      <c r="H10" s="175" t="s">
        <v>209</v>
      </c>
      <c r="I10" s="3" t="s">
        <v>30</v>
      </c>
      <c r="J10" s="175" t="s">
        <v>215</v>
      </c>
    </row>
    <row r="11" spans="2:10" s="173" customFormat="1" ht="217.5" x14ac:dyDescent="0.35">
      <c r="B11" s="32" t="str">
        <f>Summary!B13</f>
        <v>Tindal Square, Chelmsford - creation of a new civic public square of over 3,000 sqm that provides a destination space for arts, events and celebrations outside Shire Hall in Chelmsford City Centre.</v>
      </c>
      <c r="C11" s="4" t="str">
        <f>Summary!C13</f>
        <v>Success Essex</v>
      </c>
      <c r="D11" s="6">
        <f>Summary!K13</f>
        <v>450000</v>
      </c>
      <c r="E11" s="21" t="s">
        <v>35</v>
      </c>
      <c r="F11" s="175" t="s">
        <v>445</v>
      </c>
      <c r="G11" s="175" t="s">
        <v>110</v>
      </c>
      <c r="H11" s="174" t="s">
        <v>95</v>
      </c>
      <c r="I11" s="3" t="s">
        <v>29</v>
      </c>
      <c r="J11" s="175" t="s">
        <v>111</v>
      </c>
    </row>
    <row r="12" spans="2:10" s="173" customFormat="1" ht="217.5" x14ac:dyDescent="0.35">
      <c r="B12" s="32" t="str">
        <f>Summary!B14</f>
        <v>Extension of the full-fibre broadband rollout in Essex to reach rural and hard to reach premises - Superfast Essex is a broadband improvement programme run by Essex County Council. The programme aims to make superfast and ultrafast broadband available to as many homes and businesses across Essex as possible. GBF funding extended the Superfast Essex Phase 4b rollout programme to reach additional rural areas.</v>
      </c>
      <c r="C12" s="4" t="str">
        <f>Summary!C14</f>
        <v>Success Essex</v>
      </c>
      <c r="D12" s="6">
        <f>Summary!K14</f>
        <v>477256</v>
      </c>
      <c r="E12" s="21" t="s">
        <v>35</v>
      </c>
      <c r="F12" s="175" t="s">
        <v>204</v>
      </c>
      <c r="G12" s="175" t="s">
        <v>451</v>
      </c>
      <c r="H12" s="174" t="s">
        <v>95</v>
      </c>
      <c r="I12" s="3" t="s">
        <v>29</v>
      </c>
      <c r="J12" s="175" t="s">
        <v>202</v>
      </c>
    </row>
    <row r="13" spans="2:10" s="173" customFormat="1" ht="275.5" x14ac:dyDescent="0.35">
      <c r="B13" s="32" t="str">
        <f>Summary!B15</f>
        <v>Jaywick Market and Commercial Space - the project includes the build of a covered market and affordable business space on a gateway site in Jaywick Sands to support the local economy, grow local entrepreneurship, and grow and retain economic activity and job creation in the local area, which is the most deprived in the country.</v>
      </c>
      <c r="C13" s="4" t="str">
        <f>Summary!C15</f>
        <v>Success Essex</v>
      </c>
      <c r="D13" s="6">
        <f>Summary!K15</f>
        <v>419060</v>
      </c>
      <c r="E13" s="21" t="s">
        <v>35</v>
      </c>
      <c r="F13" s="175" t="s">
        <v>191</v>
      </c>
      <c r="G13" s="175" t="s">
        <v>446</v>
      </c>
      <c r="H13" s="174" t="s">
        <v>95</v>
      </c>
      <c r="I13" s="3" t="s">
        <v>29</v>
      </c>
      <c r="J13" s="175" t="s">
        <v>201</v>
      </c>
    </row>
    <row r="14" spans="2:10" s="173" customFormat="1" ht="203" x14ac:dyDescent="0.35">
      <c r="B14" s="32" t="str">
        <f>Summary!B16</f>
        <v xml:space="preserve">Enterprise Centre for Horizon 120 Business and Innovation Park - delivery of a new 3,100 sqm Enterprise Centre building with a variety of office spaces. There will also be a flexible conference space that can be transformed into smaller units. It is a purpose built physical and virtual environment designed to drive collaboration, encourage idea generation and underpin problem solving. </v>
      </c>
      <c r="C14" s="4" t="str">
        <f>Summary!C16</f>
        <v>Success Essex</v>
      </c>
      <c r="D14" s="6">
        <f>Summary!K16</f>
        <v>907124</v>
      </c>
      <c r="E14" s="21" t="s">
        <v>35</v>
      </c>
      <c r="F14" s="175" t="s">
        <v>181</v>
      </c>
      <c r="G14" s="175" t="s">
        <v>182</v>
      </c>
      <c r="H14" s="174" t="s">
        <v>95</v>
      </c>
      <c r="I14" s="3" t="s">
        <v>30</v>
      </c>
      <c r="J14" s="175" t="s">
        <v>183</v>
      </c>
    </row>
    <row r="15" spans="2:10" s="173" customFormat="1" ht="145" x14ac:dyDescent="0.35">
      <c r="B15" s="32" t="str">
        <f>Summary!B17</f>
        <v>Tendring Bikes and Cycle Infrastructure - the project will deliver a bespoke bike scheme and cycle network infrastructure within Jaywick Sands and Clacton aimed at tackling inequality within one of the most deprived areas of the country.</v>
      </c>
      <c r="C15" s="4" t="str">
        <f>Summary!C17</f>
        <v>Success Essex</v>
      </c>
      <c r="D15" s="6">
        <f>Summary!K17</f>
        <v>300200</v>
      </c>
      <c r="E15" s="21" t="s">
        <v>35</v>
      </c>
      <c r="F15" s="175" t="s">
        <v>122</v>
      </c>
      <c r="G15" s="175" t="s">
        <v>124</v>
      </c>
      <c r="H15" s="174" t="s">
        <v>95</v>
      </c>
      <c r="I15" s="3" t="s">
        <v>31</v>
      </c>
      <c r="J15" s="175" t="s">
        <v>123</v>
      </c>
    </row>
    <row r="16" spans="2:10" s="173" customFormat="1" ht="145" x14ac:dyDescent="0.35">
      <c r="B16" s="32" t="str">
        <f>Summary!B18</f>
        <v>Restoring the Glory of the Winter Garden - Phase 2 - Establishment of a new facility, Racquet Studios, in the Winter Garden. Racquet Studios would be a world class facility for virtual film production, a centre of excellence for skills training in digital and creative arts and a leading virtual film production research and development facility.</v>
      </c>
      <c r="C16" s="4" t="str">
        <f>Summary!C18</f>
        <v>TES</v>
      </c>
      <c r="D16" s="6">
        <f>Summary!K18</f>
        <v>900000</v>
      </c>
      <c r="E16" s="21" t="s">
        <v>35</v>
      </c>
      <c r="F16" s="174" t="s">
        <v>95</v>
      </c>
      <c r="G16" s="174" t="s">
        <v>95</v>
      </c>
      <c r="H16" s="175" t="s">
        <v>175</v>
      </c>
      <c r="I16" s="3" t="s">
        <v>29</v>
      </c>
      <c r="J16" s="175" t="s">
        <v>174</v>
      </c>
    </row>
    <row r="17" spans="2:10" s="173" customFormat="1" ht="174" x14ac:dyDescent="0.35">
      <c r="B17" s="32" t="str">
        <f>Summary!B19</f>
        <v>Seven Sisters Country Park Visitor Infrastructure Uplift - the project delivers a comprehensive refresh of the visitor offer at the Country Park, including 233 sqm of new retail space for local businesses and accommodation for the Site Warden.</v>
      </c>
      <c r="C17" s="4" t="str">
        <f>Summary!C19</f>
        <v>TES</v>
      </c>
      <c r="D17" s="6">
        <f>Summary!K19</f>
        <v>84100</v>
      </c>
      <c r="E17" s="21" t="s">
        <v>35</v>
      </c>
      <c r="F17" s="175" t="s">
        <v>143</v>
      </c>
      <c r="G17" s="175" t="s">
        <v>144</v>
      </c>
      <c r="H17" s="174" t="s">
        <v>95</v>
      </c>
      <c r="I17" s="3" t="s">
        <v>29</v>
      </c>
      <c r="J17" s="174"/>
    </row>
    <row r="18" spans="2:10" s="173" customFormat="1" ht="188.5" x14ac:dyDescent="0.35">
      <c r="B18" s="32" t="str">
        <f>Summary!B20</f>
        <v>Observer Building, Hastings - the project will support the full redevelopment of the 4,000 sqm Observer Building, which has been empty and increasingly derelict for 35 years, into a highly productive mixed-use building, creating new homes, jobs, enterprise space and support.</v>
      </c>
      <c r="C18" s="4" t="str">
        <f>Summary!C20</f>
        <v>TES</v>
      </c>
      <c r="D18" s="6">
        <f>Summary!K20</f>
        <v>315000</v>
      </c>
      <c r="E18" s="21" t="s">
        <v>35</v>
      </c>
      <c r="F18" s="175" t="s">
        <v>150</v>
      </c>
      <c r="G18" s="175" t="s">
        <v>158</v>
      </c>
      <c r="H18" s="174" t="s">
        <v>95</v>
      </c>
      <c r="I18" s="3" t="s">
        <v>30</v>
      </c>
      <c r="J18" s="175" t="s">
        <v>151</v>
      </c>
    </row>
    <row r="19" spans="2:10" s="173" customFormat="1" ht="203" x14ac:dyDescent="0.35">
      <c r="B19" s="32" t="str">
        <f>Summary!B21</f>
        <v>Accessing Charleston: Removing the Barrier to Growth (project extension) - establishing a low carbon way for visitors to access Charleston through provision of electric vehicle charging points in the car park and purchase of a electric minibus to convey people to the site from rail and bus stations.</v>
      </c>
      <c r="C19" s="4" t="str">
        <f>Summary!C21</f>
        <v>TES</v>
      </c>
      <c r="D19" s="6">
        <f>Summary!K21</f>
        <v>321414</v>
      </c>
      <c r="E19" s="21" t="s">
        <v>35</v>
      </c>
      <c r="F19" s="174" t="s">
        <v>95</v>
      </c>
      <c r="G19" s="174" t="s">
        <v>95</v>
      </c>
      <c r="H19" s="175" t="s">
        <v>169</v>
      </c>
      <c r="I19" s="3" t="s">
        <v>31</v>
      </c>
      <c r="J19" s="175" t="s">
        <v>442</v>
      </c>
    </row>
    <row r="20" spans="2:10" ht="217.5" hidden="1" x14ac:dyDescent="0.35">
      <c r="B20" s="32" t="str">
        <f>Summary!B22</f>
        <v>Sussex Innovation, Falmer - COVID secure adaptions (Hybrid Working Enhancements) - further development on the site to enable more effective hybrid working, including investment in technology (laptops and server upgrade), building enhancements, enhanced hygiene facilities and sustainable transport investment.</v>
      </c>
      <c r="C20" s="4" t="str">
        <f>Summary!C22</f>
        <v>TES</v>
      </c>
      <c r="D20" s="6">
        <f>Summary!K22</f>
        <v>200000</v>
      </c>
      <c r="E20" s="21" t="s">
        <v>35</v>
      </c>
      <c r="F20" s="2" t="s">
        <v>95</v>
      </c>
      <c r="G20" s="5" t="s">
        <v>95</v>
      </c>
      <c r="H20" s="20" t="s">
        <v>443</v>
      </c>
      <c r="I20" s="3" t="s">
        <v>31</v>
      </c>
      <c r="J20" s="20" t="s">
        <v>162</v>
      </c>
    </row>
  </sheetData>
  <pageMargins left="0.25" right="0.25" top="0.75" bottom="0.75" header="0.3" footer="0.3"/>
  <pageSetup paperSize="9" orientation="landscape" r:id="rId1"/>
  <extLst>
    <ext xmlns:x14="http://schemas.microsoft.com/office/spreadsheetml/2009/9/main" uri="{78C0D931-6437-407d-A8EE-F0AAD7539E65}">
      <x14:conditionalFormattings>
        <x14:conditionalFormatting xmlns:xm="http://schemas.microsoft.com/office/excel/2006/main">
          <x14:cfRule type="containsText" priority="1" operator="containsText" id="{09EF3777-4785-4A60-AABE-6E8C2850B0BA}">
            <xm:f>NOT(ISERROR(SEARCH(Summary!$U$37,I5)))</xm:f>
            <xm:f>Summary!$U$37</xm:f>
            <x14:dxf>
              <fill>
                <patternFill>
                  <bgColor rgb="FF00B050"/>
                </patternFill>
              </fill>
            </x14:dxf>
          </x14:cfRule>
          <x14:cfRule type="containsText" priority="2" operator="containsText" id="{BC9BA9C3-BD4F-432E-880A-E4A2A519E498}">
            <xm:f>NOT(ISERROR(SEARCH(Summary!$U$38,I5)))</xm:f>
            <xm:f>Summary!$U$38</xm:f>
            <x14:dxf>
              <fill>
                <patternFill>
                  <bgColor rgb="FFFFC000"/>
                </patternFill>
              </fill>
            </x14:dxf>
          </x14:cfRule>
          <x14:cfRule type="containsText" priority="3" operator="containsText" id="{9A0701B3-AA48-4A51-834B-134203D84D89}">
            <xm:f>NOT(ISERROR(SEARCH(Summary!$U$39,I5)))</xm:f>
            <xm:f>Summary!$U$39</xm:f>
            <x14:dxf>
              <fill>
                <patternFill>
                  <bgColor rgb="FFFF0000"/>
                </patternFill>
              </fill>
            </x14:dxf>
          </x14:cfRule>
          <xm:sqref>I5:I20</xm:sqref>
        </x14:conditionalFormatting>
      </x14:conditionalFormattings>
    </ext>
    <ext xmlns:x14="http://schemas.microsoft.com/office/spreadsheetml/2009/9/main" uri="{CCE6A557-97BC-4b89-ADB6-D9C93CAAB3DF}">
      <x14:dataValidations xmlns:xm="http://schemas.microsoft.com/office/excel/2006/main" count="2">
        <x14:dataValidation type="list" showInputMessage="1" showErrorMessage="1" xr:uid="{931CBCE3-9ABE-44DD-A094-B63E583943DA}">
          <x14:formula1>
            <xm:f>Summary!$U$37:$U$39</xm:f>
          </x14:formula1>
          <xm:sqref>I5:I20</xm:sqref>
        </x14:dataValidation>
        <x14:dataValidation type="list" showInputMessage="1" showErrorMessage="1" xr:uid="{29521EAC-FC48-444B-B30A-461F32E29CDF}">
          <x14:formula1>
            <xm:f>Summary!$U$45:$U$47</xm:f>
          </x14:formula1>
          <xm:sqref>E5:E20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68C26-B0C6-4D2F-A3C1-E60D4E986334}">
  <sheetPr>
    <tabColor theme="8" tint="0.79998168889431442"/>
  </sheetPr>
  <dimension ref="B1:K20"/>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RowHeight="14.5" x14ac:dyDescent="0.35"/>
  <cols>
    <col min="1" max="1" width="3.1796875" customWidth="1"/>
    <col min="2" max="2" width="36.7265625" customWidth="1"/>
    <col min="3" max="3" width="14.81640625" bestFit="1" customWidth="1"/>
    <col min="4" max="5" width="19.54296875" customWidth="1"/>
    <col min="6" max="6" width="42.26953125" customWidth="1"/>
    <col min="7" max="8" width="45.81640625" customWidth="1"/>
    <col min="9" max="9" width="16.7265625" customWidth="1"/>
    <col min="10" max="10" width="20.54296875" customWidth="1"/>
    <col min="11" max="11" width="42.81640625" hidden="1" customWidth="1"/>
  </cols>
  <sheetData>
    <row r="1" spans="2:11" ht="18.5" x14ac:dyDescent="0.45">
      <c r="B1" s="13" t="s">
        <v>0</v>
      </c>
    </row>
    <row r="2" spans="2:11" ht="18.5" x14ac:dyDescent="0.45">
      <c r="B2" s="13"/>
    </row>
    <row r="3" spans="2:11" ht="18.5" x14ac:dyDescent="0.45">
      <c r="B3" s="13" t="s">
        <v>46</v>
      </c>
    </row>
    <row r="4" spans="2:11" ht="130.5" x14ac:dyDescent="0.35">
      <c r="B4" s="16" t="s">
        <v>38</v>
      </c>
      <c r="C4" s="10" t="s">
        <v>39</v>
      </c>
      <c r="D4" s="10" t="s">
        <v>47</v>
      </c>
      <c r="E4" s="10" t="s">
        <v>48</v>
      </c>
      <c r="F4" s="18" t="s">
        <v>49</v>
      </c>
      <c r="G4" s="18" t="s">
        <v>50</v>
      </c>
      <c r="H4" s="18" t="s">
        <v>51</v>
      </c>
      <c r="I4" s="10" t="s">
        <v>52</v>
      </c>
      <c r="J4" s="10" t="s">
        <v>53</v>
      </c>
      <c r="K4" s="10" t="s">
        <v>14</v>
      </c>
    </row>
    <row r="5" spans="2:11" s="173" customFormat="1" ht="246.5" x14ac:dyDescent="0.35">
      <c r="B5" s="32" t="str">
        <f>Summary!B7</f>
        <v>Thanet Parkway Railway Station - A new railway station on the Ashford International – Ramsgate railway line at Cliffsend with associated level crossing/signalling upgrades to improve accessibility to rail in Thanet, which is a historically economically disadvantaged part of the county.</v>
      </c>
      <c r="C5" s="4" t="str">
        <f>Summary!C7</f>
        <v>KMEP</v>
      </c>
      <c r="D5" s="3" t="s">
        <v>96</v>
      </c>
      <c r="E5" s="3" t="s">
        <v>97</v>
      </c>
      <c r="F5" s="34" t="s">
        <v>100</v>
      </c>
      <c r="G5" s="175" t="s">
        <v>99</v>
      </c>
      <c r="H5" s="175" t="s">
        <v>98</v>
      </c>
      <c r="I5" s="3" t="s">
        <v>27</v>
      </c>
      <c r="J5" s="3" t="s">
        <v>23</v>
      </c>
      <c r="K5" s="175" t="s">
        <v>101</v>
      </c>
    </row>
    <row r="6" spans="2:11" s="173" customFormat="1" ht="145" x14ac:dyDescent="0.35">
      <c r="B6" s="32" t="str">
        <f>Summary!B8</f>
        <v>Innovation Park Medway - Sustainable City of Business - delivery of one section of 'The Runway Park' on the northern site of Innovation Park Medway. The Runway Park will be a primary forum for collaboration, bringing businesses and individuals together to foster an innovative spirit, and enable businesses to interact with the wider community.</v>
      </c>
      <c r="C6" s="4" t="str">
        <f>Summary!C8</f>
        <v>KMEP</v>
      </c>
      <c r="D6" s="4" t="s">
        <v>234</v>
      </c>
      <c r="E6" s="3" t="s">
        <v>235</v>
      </c>
      <c r="F6" s="175" t="s">
        <v>450</v>
      </c>
      <c r="G6" s="175" t="s">
        <v>236</v>
      </c>
      <c r="H6" s="175" t="s">
        <v>237</v>
      </c>
      <c r="I6" s="3" t="s">
        <v>27</v>
      </c>
      <c r="J6" s="3" t="s">
        <v>23</v>
      </c>
      <c r="K6" s="174"/>
    </row>
    <row r="7" spans="2:11" s="173" customFormat="1" ht="159.5" x14ac:dyDescent="0.35">
      <c r="B7" s="32" t="str">
        <f>Summary!B9</f>
        <v>Javelin Way Development - Delivery of light industrial units which act as an enabling development in order to deliver the Jasmin Vardimon Dance Laboratory in Ashford.</v>
      </c>
      <c r="C7" s="4" t="str">
        <f>Summary!C9</f>
        <v>KMEP</v>
      </c>
      <c r="D7" s="4" t="s">
        <v>131</v>
      </c>
      <c r="E7" s="3" t="s">
        <v>378</v>
      </c>
      <c r="F7" s="175" t="s">
        <v>138</v>
      </c>
      <c r="G7" s="175" t="s">
        <v>135</v>
      </c>
      <c r="H7" s="175" t="s">
        <v>136</v>
      </c>
      <c r="I7" s="3" t="s">
        <v>27</v>
      </c>
      <c r="J7" s="3" t="s">
        <v>23</v>
      </c>
      <c r="K7" s="175" t="s">
        <v>137</v>
      </c>
    </row>
    <row r="8" spans="2:11" s="173" customFormat="1" ht="217.5" x14ac:dyDescent="0.35">
      <c r="B8" s="32" t="str">
        <f>Summary!B10</f>
        <v>Techfort Phase 2, The Citadel, Dover - refurbishment of Casemates 53 and 54 to accommodate a unique mix of cultural uses, small businesses and craft workshops.</v>
      </c>
      <c r="C8" s="4" t="str">
        <f>Summary!C10</f>
        <v>KMEP</v>
      </c>
      <c r="D8" s="4" t="s">
        <v>226</v>
      </c>
      <c r="E8" s="4" t="s">
        <v>95</v>
      </c>
      <c r="F8" s="175" t="s">
        <v>439</v>
      </c>
      <c r="G8" s="174" t="s">
        <v>95</v>
      </c>
      <c r="H8" s="175" t="s">
        <v>227</v>
      </c>
      <c r="I8" s="3" t="s">
        <v>164</v>
      </c>
      <c r="J8" s="3" t="s">
        <v>23</v>
      </c>
      <c r="K8" s="174"/>
    </row>
    <row r="9" spans="2:11" s="173" customFormat="1" ht="232" x14ac:dyDescent="0.35">
      <c r="B9" s="32" t="str">
        <f>Summary!B11</f>
        <v>Discovery Park Incubator - Delivery of new incubator, self contained laboratory units, informal break out area and shared lab support facilities in Building 500 at Discovery Park</v>
      </c>
      <c r="C9" s="4" t="str">
        <f>Summary!C11</f>
        <v>KMEP</v>
      </c>
      <c r="D9" s="4" t="s">
        <v>218</v>
      </c>
      <c r="E9" s="3" t="s">
        <v>219</v>
      </c>
      <c r="F9" s="175" t="s">
        <v>221</v>
      </c>
      <c r="G9" s="175" t="s">
        <v>220</v>
      </c>
      <c r="H9" s="175" t="s">
        <v>222</v>
      </c>
      <c r="I9" s="3" t="s">
        <v>27</v>
      </c>
      <c r="J9" s="3" t="s">
        <v>23</v>
      </c>
      <c r="K9" s="174"/>
    </row>
    <row r="10" spans="2:11" s="173" customFormat="1" ht="174" x14ac:dyDescent="0.35">
      <c r="B10" s="32" t="str">
        <f>Summary!B12</f>
        <v>Extension of the existing Phase 2 ASELA LFFN project - GBF funding has been requested to extend the LFFN project into Phase 3 allowing more areas in South Essex to benefit from the roll-out of full fibre infrastructure.</v>
      </c>
      <c r="C10" s="4" t="str">
        <f>Summary!C12</f>
        <v>OSE</v>
      </c>
      <c r="D10" s="3" t="s">
        <v>434</v>
      </c>
      <c r="E10" s="4" t="s">
        <v>95</v>
      </c>
      <c r="F10" s="175" t="s">
        <v>435</v>
      </c>
      <c r="G10" s="174" t="s">
        <v>95</v>
      </c>
      <c r="H10" s="175" t="s">
        <v>212</v>
      </c>
      <c r="I10" s="3" t="s">
        <v>164</v>
      </c>
      <c r="J10" s="3" t="s">
        <v>114</v>
      </c>
      <c r="K10" s="175" t="s">
        <v>211</v>
      </c>
    </row>
    <row r="11" spans="2:11" s="173" customFormat="1" ht="174" x14ac:dyDescent="0.35">
      <c r="B11" s="32" t="str">
        <f>Summary!B13</f>
        <v>Tindal Square, Chelmsford - creation of a new civic public square of over 3,000 sqm that provides a destination space for arts, events and celebrations outside Shire Hall in Chelmsford City Centre.</v>
      </c>
      <c r="C11" s="4" t="str">
        <f>Summary!C13</f>
        <v>Success Essex</v>
      </c>
      <c r="D11" s="3" t="s">
        <v>112</v>
      </c>
      <c r="E11" s="3" t="s">
        <v>113</v>
      </c>
      <c r="F11" s="175" t="s">
        <v>116</v>
      </c>
      <c r="G11" s="174" t="s">
        <v>115</v>
      </c>
      <c r="H11" s="175" t="s">
        <v>117</v>
      </c>
      <c r="I11" s="3" t="s">
        <v>27</v>
      </c>
      <c r="J11" s="3" t="s">
        <v>114</v>
      </c>
      <c r="K11" s="175" t="s">
        <v>118</v>
      </c>
    </row>
    <row r="12" spans="2:11" s="173" customFormat="1" ht="203" x14ac:dyDescent="0.35">
      <c r="B12" s="32" t="str">
        <f>Summary!B14</f>
        <v>Extension of the full-fibre broadband rollout in Essex to reach rural and hard to reach premises - Superfast Essex is a broadband improvement programme run by Essex County Council. The programme aims to make superfast and ultrafast broadband available to as many homes and businesses across Essex as possible. GBF funding extended the Superfast Essex Phase 4b rollout programme to reach additional rural areas.</v>
      </c>
      <c r="C12" s="4" t="str">
        <f>Summary!C14</f>
        <v>Success Essex</v>
      </c>
      <c r="D12" s="4" t="s">
        <v>205</v>
      </c>
      <c r="E12" s="3" t="s">
        <v>206</v>
      </c>
      <c r="F12" s="175" t="s">
        <v>430</v>
      </c>
      <c r="G12" s="175" t="s">
        <v>207</v>
      </c>
      <c r="H12" s="175" t="s">
        <v>431</v>
      </c>
      <c r="I12" s="3" t="s">
        <v>27</v>
      </c>
      <c r="J12" s="3" t="s">
        <v>23</v>
      </c>
      <c r="K12" s="175" t="s">
        <v>203</v>
      </c>
    </row>
    <row r="13" spans="2:11" s="173" customFormat="1" ht="130.5" x14ac:dyDescent="0.35">
      <c r="B13" s="32" t="str">
        <f>Summary!B15</f>
        <v>Jaywick Market and Commercial Space - the project includes the build of a covered market and affordable business space on a gateway site in Jaywick Sands to support the local economy, grow local entrepreneurship, and grow and retain economic activity and job creation in the local area, which is the most deprived in the country.</v>
      </c>
      <c r="C13" s="4" t="str">
        <f>Summary!C15</f>
        <v>Success Essex</v>
      </c>
      <c r="D13" s="3" t="s">
        <v>194</v>
      </c>
      <c r="E13" s="3" t="s">
        <v>195</v>
      </c>
      <c r="F13" s="175" t="s">
        <v>436</v>
      </c>
      <c r="G13" s="175" t="s">
        <v>198</v>
      </c>
      <c r="H13" s="175" t="s">
        <v>197</v>
      </c>
      <c r="I13" s="3" t="s">
        <v>26</v>
      </c>
      <c r="J13" s="3" t="s">
        <v>23</v>
      </c>
      <c r="K13" s="174" t="s">
        <v>196</v>
      </c>
    </row>
    <row r="14" spans="2:11" s="173" customFormat="1" ht="188.5" x14ac:dyDescent="0.35">
      <c r="B14" s="32" t="str">
        <f>Summary!B16</f>
        <v xml:space="preserve">Enterprise Centre for Horizon 120 Business and Innovation Park - delivery of a new 3,100 sqm Enterprise Centre building with a variety of office spaces. There will also be a flexible conference space that can be transformed into smaller units. It is a purpose built physical and virtual environment designed to drive collaboration, encourage idea generation and underpin problem solving. </v>
      </c>
      <c r="C14" s="4" t="str">
        <f>Summary!C16</f>
        <v>Success Essex</v>
      </c>
      <c r="D14" s="4" t="s">
        <v>188</v>
      </c>
      <c r="E14" s="3" t="s">
        <v>452</v>
      </c>
      <c r="F14" s="175" t="s">
        <v>453</v>
      </c>
      <c r="G14" s="175" t="s">
        <v>189</v>
      </c>
      <c r="H14" s="175" t="s">
        <v>190</v>
      </c>
      <c r="I14" s="3" t="s">
        <v>27</v>
      </c>
      <c r="J14" s="3" t="s">
        <v>23</v>
      </c>
      <c r="K14" s="175" t="s">
        <v>187</v>
      </c>
    </row>
    <row r="15" spans="2:11" s="173" customFormat="1" ht="232" x14ac:dyDescent="0.35">
      <c r="B15" s="32" t="str">
        <f>Summary!B17</f>
        <v>Tendring Bikes and Cycle Infrastructure - the project will deliver a bespoke bike scheme and cycle network infrastructure within Jaywick Sands and Clacton aimed at tackling inequality within one of the most deprived areas of the country.</v>
      </c>
      <c r="C15" s="4" t="str">
        <f>Summary!C17</f>
        <v>Success Essex</v>
      </c>
      <c r="D15" s="4" t="s">
        <v>125</v>
      </c>
      <c r="E15" s="3" t="s">
        <v>126</v>
      </c>
      <c r="F15" s="175" t="s">
        <v>454</v>
      </c>
      <c r="G15" s="175" t="s">
        <v>127</v>
      </c>
      <c r="H15" s="175" t="s">
        <v>128</v>
      </c>
      <c r="I15" s="3" t="s">
        <v>26</v>
      </c>
      <c r="J15" s="3" t="s">
        <v>24</v>
      </c>
      <c r="K15" s="174"/>
    </row>
    <row r="16" spans="2:11" s="173" customFormat="1" ht="174" x14ac:dyDescent="0.35">
      <c r="B16" s="32" t="str">
        <f>Summary!B18</f>
        <v>Restoring the Glory of the Winter Garden - Phase 2 - Establishment of a new facility, Racquet Studios, in the Winter Garden. Racquet Studios would be a world class facility for virtual film production, a centre of excellence for skills training in digital and creative arts and a leading virtual film production research and development facility.</v>
      </c>
      <c r="C16" s="4" t="str">
        <f>Summary!C18</f>
        <v>TES</v>
      </c>
      <c r="D16" s="3" t="s">
        <v>112</v>
      </c>
      <c r="E16" s="4" t="s">
        <v>95</v>
      </c>
      <c r="F16" s="175" t="s">
        <v>179</v>
      </c>
      <c r="G16" s="174" t="s">
        <v>95</v>
      </c>
      <c r="H16" s="175" t="s">
        <v>177</v>
      </c>
      <c r="I16" s="3" t="s">
        <v>164</v>
      </c>
      <c r="J16" s="3" t="s">
        <v>434</v>
      </c>
      <c r="K16" s="175" t="s">
        <v>176</v>
      </c>
    </row>
    <row r="17" spans="2:11" s="173" customFormat="1" ht="232" x14ac:dyDescent="0.35">
      <c r="B17" s="32" t="str">
        <f>Summary!B19</f>
        <v>Seven Sisters Country Park Visitor Infrastructure Uplift - the project delivers a comprehensive refresh of the visitor offer at the Country Park, including 233 sqm of new retail space for local businesses and accommodation for the Site Warden.</v>
      </c>
      <c r="C17" s="4" t="str">
        <f>Summary!C19</f>
        <v>TES</v>
      </c>
      <c r="D17" s="3" t="s">
        <v>112</v>
      </c>
      <c r="E17" s="3" t="s">
        <v>113</v>
      </c>
      <c r="F17" s="175" t="s">
        <v>149</v>
      </c>
      <c r="G17" s="175" t="s">
        <v>148</v>
      </c>
      <c r="H17" s="175" t="s">
        <v>438</v>
      </c>
      <c r="I17" s="3" t="s">
        <v>27</v>
      </c>
      <c r="J17" s="3" t="s">
        <v>114</v>
      </c>
      <c r="K17" s="174"/>
    </row>
    <row r="18" spans="2:11" s="173" customFormat="1" ht="145" x14ac:dyDescent="0.35">
      <c r="B18" s="32" t="str">
        <f>Summary!B20</f>
        <v>Observer Building, Hastings - the project will support the full redevelopment of the 4,000 sqm Observer Building, which has been empty and increasingly derelict for 35 years, into a highly productive mixed-use building, creating new homes, jobs, enterprise space and support.</v>
      </c>
      <c r="C18" s="4" t="str">
        <f>Summary!C20</f>
        <v>TES</v>
      </c>
      <c r="D18" s="3" t="s">
        <v>154</v>
      </c>
      <c r="E18" s="3" t="s">
        <v>152</v>
      </c>
      <c r="F18" s="175" t="s">
        <v>155</v>
      </c>
      <c r="G18" s="175" t="s">
        <v>156</v>
      </c>
      <c r="H18" s="175" t="s">
        <v>157</v>
      </c>
      <c r="I18" s="3" t="s">
        <v>27</v>
      </c>
      <c r="J18" s="3" t="s">
        <v>23</v>
      </c>
      <c r="K18" s="175" t="s">
        <v>153</v>
      </c>
    </row>
    <row r="19" spans="2:11" s="173" customFormat="1" ht="161.5" x14ac:dyDescent="0.35">
      <c r="B19" s="32" t="str">
        <f>Summary!B21</f>
        <v>Accessing Charleston: Removing the Barrier to Growth (project extension) - establishing a low carbon way for visitors to access Charleston through provision of electric vehicle charging points in the car park and purchase of a electric minibus to convey people to the site from rail and bus stations.</v>
      </c>
      <c r="C19" s="4" t="str">
        <f>Summary!C21</f>
        <v>TES</v>
      </c>
      <c r="D19" s="3" t="s">
        <v>112</v>
      </c>
      <c r="E19" s="4" t="s">
        <v>95</v>
      </c>
      <c r="F19" s="175" t="s">
        <v>457</v>
      </c>
      <c r="G19" s="174" t="s">
        <v>95</v>
      </c>
      <c r="H19" s="175" t="s">
        <v>171</v>
      </c>
      <c r="I19" s="3" t="s">
        <v>164</v>
      </c>
      <c r="J19" s="3" t="s">
        <v>114</v>
      </c>
      <c r="K19" s="175" t="s">
        <v>163</v>
      </c>
    </row>
    <row r="20" spans="2:11" ht="203" hidden="1" x14ac:dyDescent="0.35">
      <c r="B20" s="32" t="str">
        <f>Summary!B22</f>
        <v>Sussex Innovation, Falmer - COVID secure adaptions (Hybrid Working Enhancements) - further development on the site to enable more effective hybrid working, including investment in technology (laptops and server upgrade), building enhancements, enhanced hygiene facilities and sustainable transport investment.</v>
      </c>
      <c r="C20" s="4" t="str">
        <f>Summary!C22</f>
        <v>TES</v>
      </c>
      <c r="D20" s="3" t="s">
        <v>112</v>
      </c>
      <c r="E20" s="4" t="s">
        <v>95</v>
      </c>
      <c r="F20" s="20" t="s">
        <v>447</v>
      </c>
      <c r="G20" s="2" t="s">
        <v>95</v>
      </c>
      <c r="H20" s="26" t="s">
        <v>170</v>
      </c>
      <c r="I20" s="3" t="s">
        <v>164</v>
      </c>
      <c r="J20" s="3" t="s">
        <v>114</v>
      </c>
      <c r="K20" s="20" t="s">
        <v>448</v>
      </c>
    </row>
  </sheetData>
  <conditionalFormatting sqref="J11">
    <cfRule type="containsText" dxfId="18" priority="8" operator="containsText" text="Unknown - Value for Money exemption applied">
      <formula>NOT(ISERROR(SEARCH("Unknown - Value for Money exemption applied",J11)))</formula>
    </cfRule>
  </conditionalFormatting>
  <conditionalFormatting sqref="J7">
    <cfRule type="containsText" dxfId="17" priority="7" operator="containsText" text="Unknown - Value for Money exemption applied">
      <formula>NOT(ISERROR(SEARCH("Unknown - Value for Money exemption applied",J7)))</formula>
    </cfRule>
  </conditionalFormatting>
  <conditionalFormatting sqref="J17">
    <cfRule type="containsText" dxfId="16" priority="6" operator="containsText" text="Unknown - Value for Money exemption applied">
      <formula>NOT(ISERROR(SEARCH("Unknown - Value for Money exemption applied",J17)))</formula>
    </cfRule>
  </conditionalFormatting>
  <conditionalFormatting sqref="J20">
    <cfRule type="containsText" dxfId="15" priority="5" operator="containsText" text="Unknown - Value for Money exemption applied">
      <formula>NOT(ISERROR(SEARCH("Unknown - Value for Money exemption applied",J20)))</formula>
    </cfRule>
  </conditionalFormatting>
  <conditionalFormatting sqref="J19">
    <cfRule type="containsText" dxfId="14" priority="4" operator="containsText" text="Unknown - Value for Money exemption applied">
      <formula>NOT(ISERROR(SEARCH("Unknown - Value for Money exemption applied",J19)))</formula>
    </cfRule>
  </conditionalFormatting>
  <conditionalFormatting sqref="J10">
    <cfRule type="containsText" dxfId="13" priority="2" operator="containsText" text="Unknown - Value for Money exemption applied">
      <formula>NOT(ISERROR(SEARCH("Unknown - Value for Money exemption applied",J10)))</formula>
    </cfRule>
    <cfRule type="containsText" dxfId="12" priority="3" operator="containsText" text="Unknown - not calculated">
      <formula>NOT(ISERROR(SEARCH("Unknown - not calculated",J10)))</formula>
    </cfRule>
  </conditionalFormatting>
  <conditionalFormatting sqref="J16">
    <cfRule type="containsText" dxfId="5" priority="1" operator="containsText" text="Value for Money exemption applied">
      <formula>NOT(ISERROR(SEARCH("Value for Money exemption applied",J16)))</formula>
    </cfRule>
  </conditionalFormatting>
  <pageMargins left="0.25" right="0.25" top="0.75" bottom="0.75" header="0.3" footer="0.3"/>
  <pageSetup paperSize="9" orientation="landscape" r:id="rId1"/>
  <extLst>
    <ext xmlns:x14="http://schemas.microsoft.com/office/spreadsheetml/2009/9/main" uri="{78C0D931-6437-407d-A8EE-F0AAD7539E65}">
      <x14:conditionalFormattings>
        <x14:conditionalFormatting xmlns:xm="http://schemas.microsoft.com/office/excel/2006/main">
          <x14:cfRule type="containsText" priority="12" operator="containsText" id="{73F2F8F6-6314-4F1A-92DB-E4087CEFF1FD}">
            <xm:f>NOT(ISERROR(SEARCH(Summary!$U$28,J5)))</xm:f>
            <xm:f>Summary!$U$28</xm:f>
            <x14:dxf>
              <fill>
                <patternFill>
                  <bgColor rgb="FF00B050"/>
                </patternFill>
              </fill>
            </x14:dxf>
          </x14:cfRule>
          <x14:cfRule type="containsText" priority="13" operator="containsText" id="{85E73EEF-4CDE-48E5-8B87-802D2B70CDD9}">
            <xm:f>NOT(ISERROR(SEARCH(Summary!$U$29,J5)))</xm:f>
            <xm:f>Summary!$U$29</xm:f>
            <x14:dxf>
              <fill>
                <patternFill>
                  <bgColor rgb="FFFFC000"/>
                </patternFill>
              </fill>
            </x14:dxf>
          </x14:cfRule>
          <x14:cfRule type="containsText" priority="14" operator="containsText" id="{13D8383C-B2F1-45DF-8934-50946F913B65}">
            <xm:f>NOT(ISERROR(SEARCH(Summary!$U$30,J5)))</xm:f>
            <xm:f>Summary!$U$30</xm:f>
            <x14:dxf>
              <fill>
                <patternFill>
                  <bgColor rgb="FFFF0000"/>
                </patternFill>
              </fill>
            </x14:dxf>
          </x14:cfRule>
          <xm:sqref>J5:J20</xm:sqref>
        </x14:conditionalFormatting>
        <x14:conditionalFormatting xmlns:xm="http://schemas.microsoft.com/office/excel/2006/main">
          <x14:cfRule type="containsText" priority="9" operator="containsText" id="{FF9F7402-1831-4397-9DEE-ECA15F5D84FB}">
            <xm:f>NOT(ISERROR(SEARCH(Summary!$U$33,I5)))</xm:f>
            <xm:f>Summary!$U$33</xm:f>
            <x14:dxf>
              <fill>
                <patternFill>
                  <bgColor rgb="FF00B050"/>
                </patternFill>
              </fill>
            </x14:dxf>
          </x14:cfRule>
          <x14:cfRule type="containsText" priority="10" operator="containsText" id="{A6C79484-0B48-4594-8157-4605F9F1EB0E}">
            <xm:f>NOT(ISERROR(SEARCH(Summary!$U$34,I5)))</xm:f>
            <xm:f>Summary!$U$34</xm:f>
            <x14:dxf>
              <fill>
                <patternFill>
                  <bgColor rgb="FF00B050"/>
                </patternFill>
              </fill>
            </x14:dxf>
          </x14:cfRule>
          <x14:cfRule type="containsText" priority="11" operator="containsText" id="{4398ACAC-73BA-4B3E-ABC3-80DC38A55C89}">
            <xm:f>NOT(ISERROR(SEARCH(Summary!$U$35,I5)))</xm:f>
            <xm:f>Summary!$U$35</xm:f>
            <x14:dxf>
              <fill>
                <patternFill>
                  <bgColor rgb="FFFF0000"/>
                </patternFill>
              </fill>
            </x14:dxf>
          </x14:cfRule>
          <xm:sqref>I5:I20</xm:sqref>
        </x14:conditionalFormatting>
      </x14:conditionalFormattings>
    </ext>
    <ext xmlns:x14="http://schemas.microsoft.com/office/spreadsheetml/2009/9/main" uri="{CCE6A557-97BC-4b89-ADB6-D9C93CAAB3DF}">
      <x14:dataValidations xmlns:xm="http://schemas.microsoft.com/office/excel/2006/main" count="6">
        <x14:dataValidation type="list" showInputMessage="1" showErrorMessage="1" xr:uid="{D83C6223-89FD-42A3-9F6F-0F28421FAE19}">
          <x14:formula1>
            <xm:f>Summary!$U$33:$U$35</xm:f>
          </x14:formula1>
          <xm:sqref>I17:I18 I11:I15 I5:I7 I9</xm:sqref>
        </x14:dataValidation>
        <x14:dataValidation type="list" showInputMessage="1" showErrorMessage="1" xr:uid="{BCC99021-9D01-4752-995F-C71BECD4F9B7}">
          <x14:formula1>
            <xm:f>Summary!$U$28:$U$30</xm:f>
          </x14:formula1>
          <xm:sqref>J18 J5:J6 J8:J9 J12:J15</xm:sqref>
        </x14:dataValidation>
        <x14:dataValidation type="list" showInputMessage="1" showErrorMessage="1" xr:uid="{4D5E40AC-F012-493C-A18A-34FF884476D7}">
          <x14:formula1>
            <xm:f>Summary!$U$28:$U$31</xm:f>
          </x14:formula1>
          <xm:sqref>J11 J7 J17 J19:J20</xm:sqref>
        </x14:dataValidation>
        <x14:dataValidation type="list" showInputMessage="1" showErrorMessage="1" xr:uid="{9CC86C6D-7B2B-40D8-BFC4-5EC5DDF5FBE0}">
          <x14:formula1>
            <xm:f>Summary!$U$33:$U$36</xm:f>
          </x14:formula1>
          <xm:sqref>I16 I19:I20 I10 I8</xm:sqref>
        </x14:dataValidation>
        <x14:dataValidation type="list" showInputMessage="1" showErrorMessage="1" xr:uid="{0D606AA8-77F7-4D37-94BF-741D620B74F8}">
          <x14:formula1>
            <xm:f>Summary!$U$28:$U$32</xm:f>
          </x14:formula1>
          <xm:sqref>J10</xm:sqref>
        </x14:dataValidation>
        <x14:dataValidation type="list" showInputMessage="1" showErrorMessage="1" xr:uid="{5B165083-C477-4725-BDBA-E1EC36303B34}">
          <x14:formula1>
            <xm:f>Summary!$U$27:$U$32</xm:f>
          </x14:formula1>
          <xm:sqref>J16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B0F6F-18CD-40C6-9693-F38BC08E88FA}">
  <sheetPr>
    <tabColor theme="9" tint="0.79998168889431442"/>
  </sheetPr>
  <dimension ref="B1:I20"/>
  <sheetViews>
    <sheetView zoomScaleNormal="100" workbookViewId="0">
      <pane xSplit="2" ySplit="4" topLeftCell="C5" activePane="bottomRight" state="frozen"/>
      <selection pane="topRight" activeCell="C1" sqref="C1"/>
      <selection pane="bottomLeft" activeCell="A5" sqref="A5"/>
      <selection pane="bottomRight"/>
    </sheetView>
  </sheetViews>
  <sheetFormatPr defaultRowHeight="14.5" x14ac:dyDescent="0.35"/>
  <cols>
    <col min="1" max="1" width="3.1796875" customWidth="1"/>
    <col min="2" max="2" width="36.7265625" customWidth="1"/>
    <col min="3" max="3" width="18.81640625" customWidth="1"/>
    <col min="4" max="4" width="16.453125" customWidth="1"/>
    <col min="5" max="5" width="27.7265625" customWidth="1"/>
    <col min="6" max="6" width="46" customWidth="1"/>
    <col min="7" max="7" width="25.1796875" style="171" customWidth="1"/>
    <col min="8" max="8" width="33.26953125" customWidth="1"/>
    <col min="9" max="9" width="43.6328125" hidden="1" customWidth="1"/>
  </cols>
  <sheetData>
    <row r="1" spans="2:9" ht="18.5" x14ac:dyDescent="0.45">
      <c r="B1" s="13" t="s">
        <v>0</v>
      </c>
    </row>
    <row r="2" spans="2:9" ht="18.5" x14ac:dyDescent="0.45">
      <c r="B2" s="13"/>
    </row>
    <row r="3" spans="2:9" ht="18.5" x14ac:dyDescent="0.45">
      <c r="B3" s="13" t="s">
        <v>54</v>
      </c>
    </row>
    <row r="4" spans="2:9" ht="101.5" x14ac:dyDescent="0.35">
      <c r="B4" s="17" t="s">
        <v>459</v>
      </c>
      <c r="C4" s="11" t="s">
        <v>55</v>
      </c>
      <c r="D4" s="11" t="s">
        <v>56</v>
      </c>
      <c r="E4" s="11" t="s">
        <v>57</v>
      </c>
      <c r="F4" s="19" t="s">
        <v>58</v>
      </c>
      <c r="G4" s="11" t="s">
        <v>59</v>
      </c>
      <c r="H4" s="11" t="s">
        <v>60</v>
      </c>
      <c r="I4" s="11" t="s">
        <v>14</v>
      </c>
    </row>
    <row r="5" spans="2:9" s="173" customFormat="1" ht="145" x14ac:dyDescent="0.35">
      <c r="B5" s="32" t="str">
        <f>Summary!B7</f>
        <v>Thanet Parkway Railway Station - A new railway station on the Ashford International – Ramsgate railway line at Cliffsend with associated level crossing/signalling upgrades to improve accessibility to rail in Thanet, which is a historically economically disadvantaged part of the county.</v>
      </c>
      <c r="C5" s="4" t="str">
        <f>Summary!C7</f>
        <v>KMEP</v>
      </c>
      <c r="D5" s="3" t="s">
        <v>102</v>
      </c>
      <c r="E5" s="3" t="s">
        <v>103</v>
      </c>
      <c r="F5" s="175" t="s">
        <v>363</v>
      </c>
      <c r="G5" s="3" t="s">
        <v>108</v>
      </c>
      <c r="H5" s="3" t="s">
        <v>106</v>
      </c>
      <c r="I5" s="175" t="s">
        <v>104</v>
      </c>
    </row>
    <row r="6" spans="2:9" s="173" customFormat="1" ht="159.5" x14ac:dyDescent="0.35">
      <c r="B6" s="32" t="str">
        <f>Summary!B8</f>
        <v>Innovation Park Medway - Sustainable City of Business - delivery of one section of 'The Runway Park' on the northern site of Innovation Park Medway. The Runway Park will be a primary forum for collaboration, bringing businesses and individuals together to foster an innovative spirit, and enable businesses to interact with the wider community.</v>
      </c>
      <c r="C6" s="4" t="str">
        <f>Summary!C8</f>
        <v>KMEP</v>
      </c>
      <c r="D6" s="35" t="s">
        <v>165</v>
      </c>
      <c r="E6" s="3" t="s">
        <v>20</v>
      </c>
      <c r="F6" s="175" t="s">
        <v>238</v>
      </c>
      <c r="G6" s="3" t="s">
        <v>22</v>
      </c>
      <c r="H6" s="3" t="s">
        <v>140</v>
      </c>
      <c r="I6" s="174"/>
    </row>
    <row r="7" spans="2:9" s="173" customFormat="1" ht="130.5" x14ac:dyDescent="0.35">
      <c r="B7" s="32" t="str">
        <f>Summary!B9</f>
        <v>Javelin Way Development - Delivery of light industrial units which act as an enabling development in order to deliver the Jasmin Vardimon Dance Laboratory in Ashford.</v>
      </c>
      <c r="C7" s="4" t="str">
        <f>Summary!C9</f>
        <v>KMEP</v>
      </c>
      <c r="D7" s="35" t="s">
        <v>139</v>
      </c>
      <c r="E7" s="3" t="s">
        <v>20</v>
      </c>
      <c r="F7" s="175" t="s">
        <v>141</v>
      </c>
      <c r="G7" s="3" t="s">
        <v>22</v>
      </c>
      <c r="H7" s="3" t="s">
        <v>140</v>
      </c>
      <c r="I7" s="175" t="s">
        <v>142</v>
      </c>
    </row>
    <row r="8" spans="2:9" s="173" customFormat="1" ht="130.5" x14ac:dyDescent="0.35">
      <c r="B8" s="32" t="str">
        <f>Summary!B10</f>
        <v>Techfort Phase 2, The Citadel, Dover - refurbishment of Casemates 53 and 54 to accommodate a unique mix of cultural uses, small businesses and craft workshops.</v>
      </c>
      <c r="C8" s="4" t="str">
        <f>Summary!C10</f>
        <v>KMEP</v>
      </c>
      <c r="D8" s="3" t="s">
        <v>440</v>
      </c>
      <c r="E8" s="3" t="s">
        <v>164</v>
      </c>
      <c r="F8" s="175" t="s">
        <v>229</v>
      </c>
      <c r="G8" s="3" t="s">
        <v>108</v>
      </c>
      <c r="H8" s="3" t="s">
        <v>228</v>
      </c>
      <c r="I8" s="175" t="s">
        <v>230</v>
      </c>
    </row>
    <row r="9" spans="2:9" s="173" customFormat="1" ht="101.5" x14ac:dyDescent="0.35">
      <c r="B9" s="32" t="str">
        <f>Summary!B11</f>
        <v>Discovery Park Incubator - Delivery of new incubator, self contained laboratory units, informal break out area and shared lab support facilities in Building 500 at Discovery Park</v>
      </c>
      <c r="C9" s="4" t="str">
        <f>Summary!C11</f>
        <v>KMEP</v>
      </c>
      <c r="D9" s="35" t="s">
        <v>139</v>
      </c>
      <c r="E9" s="3" t="s">
        <v>20</v>
      </c>
      <c r="F9" s="175" t="s">
        <v>223</v>
      </c>
      <c r="G9" s="3" t="s">
        <v>22</v>
      </c>
      <c r="H9" s="3" t="s">
        <v>140</v>
      </c>
      <c r="I9" s="175" t="s">
        <v>224</v>
      </c>
    </row>
    <row r="10" spans="2:9" s="173" customFormat="1" ht="87" x14ac:dyDescent="0.35">
      <c r="B10" s="32" t="str">
        <f>Summary!B12</f>
        <v>Extension of the existing Phase 2 ASELA LFFN project - GBF funding has been requested to extend the LFFN project into Phase 3 allowing more areas in South Essex to benefit from the roll-out of full fibre infrastructure.</v>
      </c>
      <c r="C10" s="4" t="str">
        <f>Summary!C12</f>
        <v>OSE</v>
      </c>
      <c r="D10" s="35" t="s">
        <v>165</v>
      </c>
      <c r="E10" s="3" t="s">
        <v>164</v>
      </c>
      <c r="F10" s="175" t="s">
        <v>214</v>
      </c>
      <c r="G10" s="3" t="s">
        <v>22</v>
      </c>
      <c r="H10" s="3" t="s">
        <v>213</v>
      </c>
      <c r="I10" s="174"/>
    </row>
    <row r="11" spans="2:9" s="173" customFormat="1" ht="130.5" x14ac:dyDescent="0.35">
      <c r="B11" s="32" t="str">
        <f>Summary!B13</f>
        <v>Tindal Square, Chelmsford - creation of a new civic public square of over 3,000 sqm that provides a destination space for arts, events and celebrations outside Shire Hall in Chelmsford City Centre.</v>
      </c>
      <c r="C11" s="4" t="str">
        <f>Summary!C13</f>
        <v>Success Essex</v>
      </c>
      <c r="D11" s="35" t="s">
        <v>119</v>
      </c>
      <c r="E11" s="3" t="s">
        <v>20</v>
      </c>
      <c r="F11" s="175" t="s">
        <v>120</v>
      </c>
      <c r="G11" s="3" t="s">
        <v>22</v>
      </c>
      <c r="H11" s="3" t="s">
        <v>140</v>
      </c>
      <c r="I11" s="175" t="s">
        <v>121</v>
      </c>
    </row>
    <row r="12" spans="2:9" s="173" customFormat="1" ht="203" x14ac:dyDescent="0.35">
      <c r="B12" s="32" t="str">
        <f>Summary!B14</f>
        <v>Extension of the full-fibre broadband rollout in Essex to reach rural and hard to reach premises - Superfast Essex is a broadband improvement programme run by Essex County Council. The programme aims to make superfast and ultrafast broadband available to as many homes and businesses across Essex as possible. GBF funding extended the Superfast Essex Phase 4b rollout programme to reach additional rural areas.</v>
      </c>
      <c r="C12" s="4" t="str">
        <f>Summary!C14</f>
        <v>Success Essex</v>
      </c>
      <c r="D12" s="35" t="s">
        <v>119</v>
      </c>
      <c r="E12" s="3" t="s">
        <v>20</v>
      </c>
      <c r="F12" s="175" t="s">
        <v>208</v>
      </c>
      <c r="G12" s="3" t="s">
        <v>22</v>
      </c>
      <c r="H12" s="3" t="s">
        <v>140</v>
      </c>
      <c r="I12" s="174"/>
    </row>
    <row r="13" spans="2:9" s="173" customFormat="1" ht="217.5" x14ac:dyDescent="0.35">
      <c r="B13" s="32" t="str">
        <f>Summary!B15</f>
        <v>Jaywick Market and Commercial Space - the project includes the build of a covered market and affordable business space on a gateway site in Jaywick Sands to support the local economy, grow local entrepreneurship, and grow and retain economic activity and job creation in the local area, which is the most deprived in the country.</v>
      </c>
      <c r="C13" s="4" t="str">
        <f>Summary!C15</f>
        <v>Success Essex</v>
      </c>
      <c r="D13" s="35" t="s">
        <v>165</v>
      </c>
      <c r="E13" s="3" t="s">
        <v>20</v>
      </c>
      <c r="F13" s="175" t="s">
        <v>200</v>
      </c>
      <c r="G13" s="3" t="s">
        <v>22</v>
      </c>
      <c r="H13" s="3" t="s">
        <v>140</v>
      </c>
      <c r="I13" s="175" t="s">
        <v>199</v>
      </c>
    </row>
    <row r="14" spans="2:9" s="173" customFormat="1" ht="145" x14ac:dyDescent="0.35">
      <c r="B14" s="32" t="str">
        <f>Summary!B16</f>
        <v xml:space="preserve">Enterprise Centre for Horizon 120 Business and Innovation Park - delivery of a new 3,100 sqm Enterprise Centre building with a variety of office spaces. There will also be a flexible conference space that can be transformed into smaller units. It is a purpose built physical and virtual environment designed to drive collaboration, encourage idea generation and underpin problem solving. </v>
      </c>
      <c r="C14" s="4" t="str">
        <f>Summary!C16</f>
        <v>Success Essex</v>
      </c>
      <c r="D14" s="36" t="s">
        <v>185</v>
      </c>
      <c r="E14" s="3" t="s">
        <v>21</v>
      </c>
      <c r="F14" s="175" t="s">
        <v>184</v>
      </c>
      <c r="G14" s="3" t="s">
        <v>22</v>
      </c>
      <c r="H14" s="3" t="s">
        <v>140</v>
      </c>
      <c r="I14" s="175" t="s">
        <v>186</v>
      </c>
    </row>
    <row r="15" spans="2:9" s="173" customFormat="1" ht="159.5" x14ac:dyDescent="0.35">
      <c r="B15" s="32" t="str">
        <f>Summary!B17</f>
        <v>Tendring Bikes and Cycle Infrastructure - the project will deliver a bespoke bike scheme and cycle network infrastructure within Jaywick Sands and Clacton aimed at tackling inequality within one of the most deprived areas of the country.</v>
      </c>
      <c r="C15" s="4" t="str">
        <f>Summary!C17</f>
        <v>Success Essex</v>
      </c>
      <c r="D15" s="35" t="s">
        <v>119</v>
      </c>
      <c r="E15" s="3" t="s">
        <v>21</v>
      </c>
      <c r="F15" s="175" t="s">
        <v>130</v>
      </c>
      <c r="G15" s="3" t="s">
        <v>22</v>
      </c>
      <c r="H15" s="3" t="s">
        <v>160</v>
      </c>
      <c r="I15" s="175" t="s">
        <v>129</v>
      </c>
    </row>
    <row r="16" spans="2:9" s="173" customFormat="1" ht="145" x14ac:dyDescent="0.35">
      <c r="B16" s="32" t="str">
        <f>Summary!B18</f>
        <v>Restoring the Glory of the Winter Garden - Phase 2 - Establishment of a new facility, Racquet Studios, in the Winter Garden. Racquet Studios would be a world class facility for virtual film production, a centre of excellence for skills training in digital and creative arts and a leading virtual film production research and development facility.</v>
      </c>
      <c r="C16" s="4" t="str">
        <f>Summary!C18</f>
        <v>TES</v>
      </c>
      <c r="D16" s="35" t="s">
        <v>165</v>
      </c>
      <c r="E16" s="3" t="s">
        <v>164</v>
      </c>
      <c r="F16" s="175" t="s">
        <v>180</v>
      </c>
      <c r="G16" s="3" t="s">
        <v>107</v>
      </c>
      <c r="H16" s="3" t="s">
        <v>441</v>
      </c>
      <c r="I16" s="175" t="s">
        <v>178</v>
      </c>
    </row>
    <row r="17" spans="2:9" s="173" customFormat="1" ht="159.5" x14ac:dyDescent="0.35">
      <c r="B17" s="32" t="str">
        <f>Summary!B19</f>
        <v>Seven Sisters Country Park Visitor Infrastructure Uplift - the project delivers a comprehensive refresh of the visitor offer at the Country Park, including 233 sqm of new retail space for local businesses and accommodation for the Site Warden.</v>
      </c>
      <c r="C17" s="4" t="str">
        <f>Summary!C19</f>
        <v>TES</v>
      </c>
      <c r="D17" s="36" t="s">
        <v>139</v>
      </c>
      <c r="E17" s="3" t="s">
        <v>20</v>
      </c>
      <c r="F17" s="175" t="s">
        <v>147</v>
      </c>
      <c r="G17" s="3" t="s">
        <v>107</v>
      </c>
      <c r="H17" s="3" t="s">
        <v>146</v>
      </c>
      <c r="I17" s="175" t="s">
        <v>145</v>
      </c>
    </row>
    <row r="18" spans="2:9" s="173" customFormat="1" ht="101.5" x14ac:dyDescent="0.35">
      <c r="B18" s="32" t="str">
        <f>Summary!B20</f>
        <v>Observer Building, Hastings - the project will support the full redevelopment of the 4,000 sqm Observer Building, which has been empty and increasingly derelict for 35 years, into a highly productive mixed-use building, creating new homes, jobs, enterprise space and support.</v>
      </c>
      <c r="C18" s="4" t="str">
        <f>Summary!C20</f>
        <v>TES</v>
      </c>
      <c r="D18" s="36" t="s">
        <v>159</v>
      </c>
      <c r="E18" s="3" t="s">
        <v>20</v>
      </c>
      <c r="F18" s="175" t="s">
        <v>161</v>
      </c>
      <c r="G18" s="3" t="s">
        <v>22</v>
      </c>
      <c r="H18" s="3" t="s">
        <v>160</v>
      </c>
      <c r="I18" s="174"/>
    </row>
    <row r="19" spans="2:9" s="173" customFormat="1" ht="145" x14ac:dyDescent="0.35">
      <c r="B19" s="32" t="str">
        <f>Summary!B21</f>
        <v>Accessing Charleston: Removing the Barrier to Growth (project extension) - establishing a low carbon way for visitors to access Charleston through provision of electric vehicle charging points in the car park and purchase of a electric minibus to convey people to the site from rail and bus stations.</v>
      </c>
      <c r="C19" s="4" t="str">
        <f>Summary!C21</f>
        <v>TES</v>
      </c>
      <c r="D19" s="35" t="s">
        <v>165</v>
      </c>
      <c r="E19" s="3" t="s">
        <v>164</v>
      </c>
      <c r="F19" s="175" t="s">
        <v>458</v>
      </c>
      <c r="G19" s="3" t="s">
        <v>107</v>
      </c>
      <c r="H19" s="3" t="s">
        <v>173</v>
      </c>
      <c r="I19" s="175" t="s">
        <v>172</v>
      </c>
    </row>
    <row r="20" spans="2:9" ht="130.5" hidden="1" x14ac:dyDescent="0.35">
      <c r="B20" s="32" t="str">
        <f>Summary!B22</f>
        <v>Sussex Innovation, Falmer - COVID secure adaptions (Hybrid Working Enhancements) - further development on the site to enable more effective hybrid working, including investment in technology (laptops and server upgrade), building enhancements, enhanced hygiene facilities and sustainable transport investment.</v>
      </c>
      <c r="C20" s="4" t="str">
        <f>Summary!C22</f>
        <v>TES</v>
      </c>
      <c r="D20" s="35" t="s">
        <v>165</v>
      </c>
      <c r="E20" s="3" t="s">
        <v>164</v>
      </c>
      <c r="F20" s="20" t="s">
        <v>167</v>
      </c>
      <c r="G20" s="3" t="s">
        <v>22</v>
      </c>
      <c r="H20" s="3" t="s">
        <v>168</v>
      </c>
      <c r="I20" s="20" t="s">
        <v>166</v>
      </c>
    </row>
  </sheetData>
  <conditionalFormatting sqref="G5:G20">
    <cfRule type="containsText" dxfId="4" priority="2" operator="containsText" text="No - there are no remaining barriers to project delivery">
      <formula>NOT(ISERROR(SEARCH("No - there are no remaining barriers to project delivery",G5)))</formula>
    </cfRule>
    <cfRule type="containsText" dxfId="3" priority="3" operator="containsText" text="Yes - there are remaining barriers to project delivery">
      <formula>NOT(ISERROR(SEARCH("Yes - there are remaining barriers to project delivery",G5)))</formula>
    </cfRule>
  </conditionalFormatting>
  <conditionalFormatting sqref="G5:G20">
    <cfRule type="containsText" dxfId="2" priority="1" operator="containsText" text="Yes - there are remaining barriers to project delivery which may impact on completion date">
      <formula>NOT(ISERROR(SEARCH("Yes - there are remaining barriers to project delivery which may impact on completion date",G5)))</formula>
    </cfRule>
  </conditionalFormatting>
  <pageMargins left="0.25" right="0.25" top="0.75" bottom="0.75" header="0.3" footer="0.3"/>
  <pageSetup paperSize="9" orientation="landscape" r:id="rId1"/>
  <extLst>
    <ext xmlns:x14="http://schemas.microsoft.com/office/spreadsheetml/2009/9/main" uri="{78C0D931-6437-407d-A8EE-F0AAD7539E65}">
      <x14:conditionalFormattings>
        <x14:conditionalFormatting xmlns:xm="http://schemas.microsoft.com/office/excel/2006/main">
          <x14:cfRule type="containsText" priority="8" operator="containsText" id="{05B28544-12F5-456E-A0C5-C3AE2E647ACE}">
            <xm:f>NOT(ISERROR(SEARCH(Summary!$U$25,H5)))</xm:f>
            <xm:f>Summary!$U$25</xm:f>
            <x14:dxf>
              <fill>
                <patternFill>
                  <bgColor rgb="FF00B050"/>
                </patternFill>
              </fill>
            </x14:dxf>
          </x14:cfRule>
          <xm:sqref>H5:H20</xm:sqref>
        </x14:conditionalFormatting>
        <x14:conditionalFormatting xmlns:xm="http://schemas.microsoft.com/office/excel/2006/main">
          <x14:cfRule type="containsText" priority="4" operator="containsText" id="{83BD4B1D-DDCF-4D3B-84D0-F0C51D759D5B}">
            <xm:f>NOT(ISERROR(SEARCH(Summary!$U$24,H5)))</xm:f>
            <xm:f>Summary!$U$24</xm:f>
            <x14:dxf>
              <fill>
                <patternFill>
                  <bgColor rgb="FFFF0000"/>
                </patternFill>
              </fill>
            </x14:dxf>
          </x14:cfRule>
          <xm:sqref>H5:H20</xm:sqref>
        </x14:conditionalFormatting>
      </x14:conditionalFormattings>
    </ext>
    <ext xmlns:x14="http://schemas.microsoft.com/office/spreadsheetml/2009/9/main" uri="{CCE6A557-97BC-4b89-ADB6-D9C93CAAB3DF}">
      <x14:dataValidations xmlns:xm="http://schemas.microsoft.com/office/excel/2006/main" count="3">
        <x14:dataValidation type="list" showInputMessage="1" showErrorMessage="1" xr:uid="{769B74D9-8597-4A1A-9F75-6701E8A93ED0}">
          <x14:formula1>
            <xm:f>Summary!$U$15:$U$18</xm:f>
          </x14:formula1>
          <xm:sqref>E17:E18 E11:E15 E5:E7 E9</xm:sqref>
        </x14:dataValidation>
        <x14:dataValidation type="list" showInputMessage="1" showErrorMessage="1" xr:uid="{BABB6C1C-A036-4A3C-B86E-BDC06A27C77C}">
          <x14:formula1>
            <xm:f>Summary!$U$24:$U$26</xm:f>
          </x14:formula1>
          <xm:sqref>G5:G20</xm:sqref>
        </x14:dataValidation>
        <x14:dataValidation type="list" showInputMessage="1" showErrorMessage="1" xr:uid="{BAA030DC-F7C4-47C6-AC93-0FE6BFE80A8C}">
          <x14:formula1>
            <xm:f>Summary!$U$15:$U$19</xm:f>
          </x14:formula1>
          <xm:sqref>E8 E19:E20 E16 E10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66CBF-F41C-46DC-9CA1-5696C620774D}">
  <dimension ref="D6:Z36"/>
  <sheetViews>
    <sheetView topLeftCell="L13" workbookViewId="0">
      <selection activeCell="W24" sqref="W24"/>
    </sheetView>
  </sheetViews>
  <sheetFormatPr defaultRowHeight="14.5" x14ac:dyDescent="0.35"/>
  <cols>
    <col min="4" max="4" width="18" customWidth="1"/>
    <col min="15" max="15" width="22.1796875" bestFit="1" customWidth="1"/>
    <col min="16" max="16" width="8.7265625" style="31"/>
    <col min="22" max="22" width="10.1796875" bestFit="1" customWidth="1"/>
    <col min="23" max="23" width="21.81640625" bestFit="1" customWidth="1"/>
    <col min="24" max="25" width="8.7265625" style="47"/>
    <col min="26" max="26" width="14.54296875" style="47" bestFit="1" customWidth="1"/>
  </cols>
  <sheetData>
    <row r="6" spans="4:26" x14ac:dyDescent="0.35">
      <c r="S6" t="s">
        <v>259</v>
      </c>
      <c r="V6" s="179" t="s">
        <v>379</v>
      </c>
      <c r="W6" s="179"/>
      <c r="Z6" s="47" t="s">
        <v>259</v>
      </c>
    </row>
    <row r="7" spans="4:26" x14ac:dyDescent="0.35">
      <c r="D7" t="s">
        <v>239</v>
      </c>
      <c r="E7" t="s">
        <v>240</v>
      </c>
    </row>
    <row r="8" spans="4:26" x14ac:dyDescent="0.35">
      <c r="D8" t="s">
        <v>241</v>
      </c>
      <c r="E8" t="s">
        <v>242</v>
      </c>
      <c r="N8" s="180" t="s">
        <v>239</v>
      </c>
      <c r="O8" t="s">
        <v>255</v>
      </c>
      <c r="P8" s="31" t="s">
        <v>261</v>
      </c>
      <c r="Q8" s="38">
        <v>400000</v>
      </c>
      <c r="S8" s="38">
        <f>Q8</f>
        <v>400000</v>
      </c>
      <c r="V8" s="181" t="s">
        <v>239</v>
      </c>
      <c r="W8" s="100" t="s">
        <v>255</v>
      </c>
      <c r="X8" s="101" t="s">
        <v>261</v>
      </c>
      <c r="Y8" s="102">
        <v>400000</v>
      </c>
      <c r="Z8" s="102">
        <f>Y8</f>
        <v>400000</v>
      </c>
    </row>
    <row r="9" spans="4:26" x14ac:dyDescent="0.35">
      <c r="D9" t="s">
        <v>243</v>
      </c>
      <c r="E9" t="s">
        <v>244</v>
      </c>
      <c r="N9" s="180"/>
      <c r="O9" t="s">
        <v>257</v>
      </c>
      <c r="P9" s="31" t="s">
        <v>262</v>
      </c>
      <c r="Q9" s="38">
        <v>419060</v>
      </c>
      <c r="S9" s="38">
        <f t="shared" ref="S9:S23" si="0">S8+Q9</f>
        <v>819060</v>
      </c>
      <c r="V9" s="182"/>
      <c r="W9" s="7" t="s">
        <v>380</v>
      </c>
      <c r="X9" s="22" t="s">
        <v>263</v>
      </c>
      <c r="Y9" s="103">
        <v>477256</v>
      </c>
      <c r="Z9" s="103">
        <f t="shared" ref="Z9:Z15" si="1">Z8+Y9</f>
        <v>877256</v>
      </c>
    </row>
    <row r="10" spans="4:26" x14ac:dyDescent="0.35">
      <c r="D10" t="s">
        <v>245</v>
      </c>
      <c r="E10" t="s">
        <v>246</v>
      </c>
      <c r="N10" s="180"/>
      <c r="O10" t="s">
        <v>256</v>
      </c>
      <c r="P10" s="31" t="s">
        <v>263</v>
      </c>
      <c r="Q10" s="38">
        <v>477256</v>
      </c>
      <c r="S10" s="38">
        <f t="shared" si="0"/>
        <v>1296316</v>
      </c>
      <c r="V10" s="183" t="s">
        <v>260</v>
      </c>
      <c r="W10" s="104" t="s">
        <v>266</v>
      </c>
      <c r="X10" s="105" t="s">
        <v>267</v>
      </c>
      <c r="Y10" s="106">
        <v>875000</v>
      </c>
      <c r="Z10" s="106">
        <f t="shared" si="1"/>
        <v>1752256</v>
      </c>
    </row>
    <row r="11" spans="4:26" x14ac:dyDescent="0.35">
      <c r="D11" t="s">
        <v>290</v>
      </c>
      <c r="E11" t="s">
        <v>291</v>
      </c>
      <c r="N11" s="180" t="s">
        <v>260</v>
      </c>
      <c r="O11" t="s">
        <v>266</v>
      </c>
      <c r="P11" s="31" t="s">
        <v>267</v>
      </c>
      <c r="Q11" s="38">
        <v>875000</v>
      </c>
      <c r="S11" s="38">
        <f t="shared" si="0"/>
        <v>2171316</v>
      </c>
      <c r="V11" s="181"/>
      <c r="W11" s="100" t="s">
        <v>268</v>
      </c>
      <c r="X11" s="101" t="s">
        <v>269</v>
      </c>
      <c r="Y11" s="102">
        <v>235728</v>
      </c>
      <c r="Z11" s="102">
        <f t="shared" si="1"/>
        <v>1987984</v>
      </c>
    </row>
    <row r="12" spans="4:26" x14ac:dyDescent="0.35">
      <c r="N12" s="180"/>
      <c r="O12" t="s">
        <v>276</v>
      </c>
      <c r="P12" s="31" t="s">
        <v>272</v>
      </c>
      <c r="Q12" s="38">
        <v>315000</v>
      </c>
      <c r="S12" s="38">
        <f t="shared" si="0"/>
        <v>2486316</v>
      </c>
      <c r="V12" s="181"/>
      <c r="W12" s="100" t="s">
        <v>265</v>
      </c>
      <c r="X12" s="101" t="s">
        <v>264</v>
      </c>
      <c r="Y12" s="102">
        <v>450000</v>
      </c>
      <c r="Z12" s="102">
        <f t="shared" si="1"/>
        <v>2437984</v>
      </c>
    </row>
    <row r="13" spans="4:26" x14ac:dyDescent="0.35">
      <c r="N13" s="180"/>
      <c r="O13" t="s">
        <v>268</v>
      </c>
      <c r="P13" s="31" t="s">
        <v>269</v>
      </c>
      <c r="Q13" s="38">
        <v>235728</v>
      </c>
      <c r="S13" s="38">
        <f t="shared" si="0"/>
        <v>2722044</v>
      </c>
      <c r="V13" s="181"/>
      <c r="W13" s="100" t="s">
        <v>276</v>
      </c>
      <c r="X13" s="101" t="s">
        <v>272</v>
      </c>
      <c r="Y13" s="102">
        <v>315000</v>
      </c>
      <c r="Z13" s="102">
        <f t="shared" si="1"/>
        <v>2752984</v>
      </c>
    </row>
    <row r="14" spans="4:26" x14ac:dyDescent="0.35">
      <c r="N14" s="180"/>
      <c r="O14" t="s">
        <v>265</v>
      </c>
      <c r="P14" s="31" t="s">
        <v>264</v>
      </c>
      <c r="Q14" s="38">
        <v>450000</v>
      </c>
      <c r="S14" s="38">
        <f t="shared" si="0"/>
        <v>3172044</v>
      </c>
      <c r="V14" s="181"/>
      <c r="W14" s="100" t="s">
        <v>257</v>
      </c>
      <c r="X14" s="101" t="s">
        <v>262</v>
      </c>
      <c r="Y14" s="102">
        <v>419060</v>
      </c>
      <c r="Z14" s="102">
        <f t="shared" si="1"/>
        <v>3172044</v>
      </c>
    </row>
    <row r="15" spans="4:26" ht="15" thickBot="1" x14ac:dyDescent="0.4">
      <c r="D15" t="s">
        <v>254</v>
      </c>
      <c r="N15" s="180"/>
      <c r="O15" s="44" t="s">
        <v>275</v>
      </c>
      <c r="P15" s="45" t="s">
        <v>271</v>
      </c>
      <c r="Q15" s="46">
        <v>84100</v>
      </c>
      <c r="R15" s="44"/>
      <c r="S15" s="46">
        <f t="shared" si="0"/>
        <v>3256144</v>
      </c>
      <c r="V15" s="182"/>
      <c r="W15" s="7" t="s">
        <v>275</v>
      </c>
      <c r="X15" s="22" t="s">
        <v>271</v>
      </c>
      <c r="Y15" s="103">
        <v>84100</v>
      </c>
      <c r="Z15" s="103">
        <f t="shared" si="1"/>
        <v>3256144</v>
      </c>
    </row>
    <row r="16" spans="4:26" ht="15" thickTop="1" x14ac:dyDescent="0.35">
      <c r="E16" t="s">
        <v>253</v>
      </c>
      <c r="N16" s="180"/>
      <c r="O16" s="39" t="s">
        <v>274</v>
      </c>
      <c r="P16" s="40" t="s">
        <v>270</v>
      </c>
      <c r="Q16" s="41">
        <v>900000</v>
      </c>
      <c r="S16" s="38">
        <f t="shared" si="0"/>
        <v>4156144</v>
      </c>
      <c r="V16" s="47" t="s">
        <v>381</v>
      </c>
      <c r="W16" s="97"/>
      <c r="X16" s="98"/>
      <c r="Y16" s="99"/>
      <c r="Z16" s="99"/>
    </row>
    <row r="17" spans="4:26" x14ac:dyDescent="0.35">
      <c r="D17" t="s">
        <v>249</v>
      </c>
      <c r="E17" t="s">
        <v>247</v>
      </c>
      <c r="N17" s="180"/>
      <c r="O17" s="39" t="s">
        <v>64</v>
      </c>
      <c r="P17" s="40" t="s">
        <v>273</v>
      </c>
      <c r="Q17" s="41">
        <v>500000</v>
      </c>
      <c r="S17" s="38">
        <f t="shared" si="0"/>
        <v>4656144</v>
      </c>
      <c r="V17" s="183" t="s">
        <v>245</v>
      </c>
      <c r="W17" s="104" t="s">
        <v>281</v>
      </c>
      <c r="X17" s="106" t="s">
        <v>279</v>
      </c>
      <c r="Y17" s="106">
        <v>250000</v>
      </c>
      <c r="Z17" s="106">
        <f>Z15+Y17</f>
        <v>3506144</v>
      </c>
    </row>
    <row r="18" spans="4:26" x14ac:dyDescent="0.35">
      <c r="E18" t="s">
        <v>248</v>
      </c>
      <c r="N18" s="180" t="s">
        <v>245</v>
      </c>
      <c r="O18" t="s">
        <v>284</v>
      </c>
      <c r="P18" s="31" t="s">
        <v>282</v>
      </c>
      <c r="Q18" s="38">
        <v>907124</v>
      </c>
      <c r="S18" s="38">
        <f t="shared" si="0"/>
        <v>5563268</v>
      </c>
      <c r="V18" s="181"/>
      <c r="W18" s="107" t="s">
        <v>65</v>
      </c>
      <c r="X18" s="101" t="s">
        <v>283</v>
      </c>
      <c r="Y18" s="102">
        <v>300200</v>
      </c>
      <c r="Z18" s="102">
        <f t="shared" ref="Z18:Z24" si="2">Z17+Y18</f>
        <v>3806344</v>
      </c>
    </row>
    <row r="19" spans="4:26" x14ac:dyDescent="0.35">
      <c r="E19" t="s">
        <v>277</v>
      </c>
      <c r="N19" s="180"/>
      <c r="O19" t="s">
        <v>281</v>
      </c>
      <c r="P19" s="31" t="s">
        <v>279</v>
      </c>
      <c r="Q19" s="38">
        <v>250000</v>
      </c>
      <c r="S19" s="38">
        <f t="shared" si="0"/>
        <v>5813268</v>
      </c>
      <c r="V19" s="181"/>
      <c r="W19" s="107" t="s">
        <v>280</v>
      </c>
      <c r="X19" s="101" t="s">
        <v>278</v>
      </c>
      <c r="Y19" s="102">
        <v>850000</v>
      </c>
      <c r="Z19" s="102">
        <f t="shared" si="2"/>
        <v>4656344</v>
      </c>
    </row>
    <row r="20" spans="4:26" x14ac:dyDescent="0.35">
      <c r="N20" s="180"/>
      <c r="O20" t="s">
        <v>65</v>
      </c>
      <c r="P20" s="31" t="s">
        <v>283</v>
      </c>
      <c r="Q20" s="38">
        <v>300200</v>
      </c>
      <c r="S20" s="38">
        <f t="shared" si="0"/>
        <v>6113468</v>
      </c>
      <c r="V20" s="182"/>
      <c r="W20" s="108" t="s">
        <v>284</v>
      </c>
      <c r="X20" s="22" t="s">
        <v>282</v>
      </c>
      <c r="Y20" s="103">
        <v>907124</v>
      </c>
      <c r="Z20" s="103">
        <f t="shared" si="2"/>
        <v>5563468</v>
      </c>
    </row>
    <row r="21" spans="4:26" x14ac:dyDescent="0.35">
      <c r="D21" t="s">
        <v>250</v>
      </c>
      <c r="E21" t="s">
        <v>251</v>
      </c>
      <c r="N21" s="180"/>
      <c r="O21" s="39" t="s">
        <v>280</v>
      </c>
      <c r="P21" s="40" t="s">
        <v>278</v>
      </c>
      <c r="Q21" s="41">
        <v>850000</v>
      </c>
      <c r="S21" s="38">
        <f t="shared" si="0"/>
        <v>6963468</v>
      </c>
      <c r="V21" s="109" t="s">
        <v>290</v>
      </c>
      <c r="W21" s="107" t="s">
        <v>64</v>
      </c>
      <c r="X21" s="47" t="s">
        <v>273</v>
      </c>
      <c r="Y21" s="42">
        <v>500000</v>
      </c>
      <c r="Z21" s="42">
        <f t="shared" si="2"/>
        <v>6063468</v>
      </c>
    </row>
    <row r="22" spans="4:26" x14ac:dyDescent="0.35">
      <c r="E22" t="s">
        <v>247</v>
      </c>
      <c r="N22" s="180"/>
      <c r="O22" s="39" t="s">
        <v>287</v>
      </c>
      <c r="P22" s="40" t="s">
        <v>285</v>
      </c>
      <c r="Q22" s="41">
        <v>200000</v>
      </c>
      <c r="S22" s="38">
        <f t="shared" si="0"/>
        <v>7163468</v>
      </c>
      <c r="V22" s="110"/>
      <c r="W22" s="107" t="s">
        <v>274</v>
      </c>
      <c r="X22" s="47" t="s">
        <v>270</v>
      </c>
      <c r="Y22" s="42">
        <v>900000</v>
      </c>
      <c r="Z22" s="42">
        <f t="shared" si="2"/>
        <v>6963468</v>
      </c>
    </row>
    <row r="23" spans="4:26" x14ac:dyDescent="0.35">
      <c r="E23" t="s">
        <v>252</v>
      </c>
      <c r="N23" s="180"/>
      <c r="O23" s="39" t="s">
        <v>286</v>
      </c>
      <c r="P23" s="40" t="s">
        <v>285</v>
      </c>
      <c r="Q23" s="41">
        <v>321414</v>
      </c>
      <c r="S23" s="38">
        <f t="shared" si="0"/>
        <v>7484882</v>
      </c>
      <c r="V23" s="111"/>
      <c r="W23" s="108" t="s">
        <v>286</v>
      </c>
      <c r="X23" s="22" t="s">
        <v>285</v>
      </c>
      <c r="Y23" s="103">
        <v>321414</v>
      </c>
      <c r="Z23" s="103">
        <f t="shared" si="2"/>
        <v>7284882</v>
      </c>
    </row>
    <row r="24" spans="4:26" x14ac:dyDescent="0.35">
      <c r="N24" s="37"/>
      <c r="O24" s="39"/>
      <c r="P24" s="40"/>
      <c r="Q24" s="41"/>
      <c r="S24" s="38"/>
      <c r="V24" s="110" t="s">
        <v>361</v>
      </c>
      <c r="W24" s="107" t="s">
        <v>287</v>
      </c>
      <c r="X24" s="47" t="s">
        <v>285</v>
      </c>
      <c r="Y24" s="42">
        <v>200000</v>
      </c>
      <c r="Z24" s="42">
        <f t="shared" si="2"/>
        <v>7484882</v>
      </c>
    </row>
    <row r="25" spans="4:26" x14ac:dyDescent="0.35">
      <c r="N25" s="37"/>
      <c r="O25" s="39"/>
      <c r="P25" s="40"/>
      <c r="Q25" s="41"/>
      <c r="S25" s="38"/>
    </row>
    <row r="27" spans="4:26" x14ac:dyDescent="0.35">
      <c r="T27" s="38">
        <f>P30-S15</f>
        <v>61356</v>
      </c>
    </row>
    <row r="28" spans="4:26" x14ac:dyDescent="0.35">
      <c r="O28" s="39" t="s">
        <v>288</v>
      </c>
      <c r="P28" s="42">
        <v>2527500</v>
      </c>
    </row>
    <row r="29" spans="4:26" x14ac:dyDescent="0.35">
      <c r="P29" s="42">
        <v>790000</v>
      </c>
      <c r="R29" t="s">
        <v>289</v>
      </c>
    </row>
    <row r="30" spans="4:26" x14ac:dyDescent="0.35">
      <c r="P30" s="43">
        <f>P28+P29</f>
        <v>3317500</v>
      </c>
    </row>
    <row r="33" spans="15:16" x14ac:dyDescent="0.35">
      <c r="O33" t="s">
        <v>15</v>
      </c>
      <c r="P33" s="42">
        <f>Q8+Q11+Q13</f>
        <v>1510728</v>
      </c>
    </row>
    <row r="34" spans="15:16" x14ac:dyDescent="0.35">
      <c r="O34" t="s">
        <v>18</v>
      </c>
      <c r="P34" s="42">
        <f>Q12+Q15</f>
        <v>399100</v>
      </c>
    </row>
    <row r="35" spans="15:16" x14ac:dyDescent="0.35">
      <c r="O35" t="s">
        <v>258</v>
      </c>
      <c r="P35" s="42">
        <f>Q9+Q10+Q14</f>
        <v>1346316</v>
      </c>
    </row>
    <row r="36" spans="15:16" x14ac:dyDescent="0.35">
      <c r="O36" t="s">
        <v>16</v>
      </c>
      <c r="P36" s="31">
        <f>0</f>
        <v>0</v>
      </c>
    </row>
  </sheetData>
  <mergeCells count="7">
    <mergeCell ref="N8:N10"/>
    <mergeCell ref="N11:N17"/>
    <mergeCell ref="N18:N23"/>
    <mergeCell ref="V6:W6"/>
    <mergeCell ref="V8:V9"/>
    <mergeCell ref="V10:V15"/>
    <mergeCell ref="V17:V2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B84B6-1174-4C41-8EE3-7DB8F1DB2074}">
  <dimension ref="C3:L19"/>
  <sheetViews>
    <sheetView topLeftCell="G14" workbookViewId="0">
      <selection activeCell="N14" sqref="N14"/>
    </sheetView>
  </sheetViews>
  <sheetFormatPr defaultRowHeight="14.5" x14ac:dyDescent="0.35"/>
  <cols>
    <col min="1" max="1" width="0" hidden="1" customWidth="1"/>
    <col min="2" max="2" width="4.453125" customWidth="1"/>
    <col min="3" max="3" width="12.453125" customWidth="1"/>
    <col min="4" max="4" width="22.1796875" bestFit="1" customWidth="1"/>
    <col min="5" max="5" width="9.90625" customWidth="1"/>
    <col min="6" max="6" width="9.6328125" customWidth="1"/>
    <col min="7" max="7" width="1.36328125" customWidth="1"/>
    <col min="8" max="8" width="10.81640625" customWidth="1"/>
    <col min="9" max="9" width="1" customWidth="1"/>
    <col min="10" max="12" width="44.6328125" customWidth="1"/>
  </cols>
  <sheetData>
    <row r="3" spans="3:12" ht="43.5" x14ac:dyDescent="0.35">
      <c r="C3" s="61" t="s">
        <v>302</v>
      </c>
      <c r="D3" s="61" t="s">
        <v>301</v>
      </c>
      <c r="E3" s="63" t="s">
        <v>300</v>
      </c>
      <c r="F3" s="62" t="s">
        <v>299</v>
      </c>
      <c r="H3" s="63" t="s">
        <v>259</v>
      </c>
      <c r="J3" s="62" t="s">
        <v>298</v>
      </c>
      <c r="K3" s="62" t="s">
        <v>297</v>
      </c>
      <c r="L3" s="63" t="s">
        <v>293</v>
      </c>
    </row>
    <row r="4" spans="3:12" s="37" customFormat="1" ht="87" x14ac:dyDescent="0.35">
      <c r="C4" s="184" t="s">
        <v>239</v>
      </c>
      <c r="D4" s="2" t="s">
        <v>255</v>
      </c>
      <c r="E4" s="4" t="s">
        <v>261</v>
      </c>
      <c r="F4" s="56">
        <v>400000</v>
      </c>
      <c r="H4" s="56">
        <f>F4</f>
        <v>400000</v>
      </c>
      <c r="J4" s="20" t="s">
        <v>337</v>
      </c>
      <c r="K4" s="20" t="s">
        <v>306</v>
      </c>
      <c r="L4" s="20" t="s">
        <v>305</v>
      </c>
    </row>
    <row r="5" spans="3:12" s="37" customFormat="1" ht="101.5" x14ac:dyDescent="0.35">
      <c r="C5" s="184"/>
      <c r="D5" s="2" t="s">
        <v>257</v>
      </c>
      <c r="E5" s="4" t="s">
        <v>262</v>
      </c>
      <c r="F5" s="56">
        <v>419060</v>
      </c>
      <c r="H5" s="56">
        <f t="shared" ref="H5:H11" si="0">H4+F5</f>
        <v>819060</v>
      </c>
      <c r="J5" s="20" t="s">
        <v>319</v>
      </c>
      <c r="K5" s="20" t="s">
        <v>320</v>
      </c>
      <c r="L5" s="2" t="s">
        <v>295</v>
      </c>
    </row>
    <row r="6" spans="3:12" s="37" customFormat="1" ht="145" x14ac:dyDescent="0.35">
      <c r="C6" s="184"/>
      <c r="D6" s="2" t="s">
        <v>256</v>
      </c>
      <c r="E6" s="4" t="s">
        <v>263</v>
      </c>
      <c r="F6" s="56">
        <v>477256</v>
      </c>
      <c r="H6" s="56">
        <f t="shared" si="0"/>
        <v>1296316</v>
      </c>
      <c r="J6" s="20" t="s">
        <v>318</v>
      </c>
      <c r="K6" s="20" t="s">
        <v>317</v>
      </c>
      <c r="L6" s="20" t="s">
        <v>316</v>
      </c>
    </row>
    <row r="7" spans="3:12" s="37" customFormat="1" ht="130.5" x14ac:dyDescent="0.35">
      <c r="C7" s="184" t="s">
        <v>260</v>
      </c>
      <c r="D7" s="2" t="s">
        <v>266</v>
      </c>
      <c r="E7" s="4" t="s">
        <v>267</v>
      </c>
      <c r="F7" s="56">
        <v>875000</v>
      </c>
      <c r="H7" s="56">
        <f t="shared" si="0"/>
        <v>2171316</v>
      </c>
      <c r="J7" s="20" t="s">
        <v>304</v>
      </c>
      <c r="K7" s="20" t="s">
        <v>303</v>
      </c>
      <c r="L7" s="2"/>
    </row>
    <row r="8" spans="3:12" s="37" customFormat="1" ht="87" x14ac:dyDescent="0.35">
      <c r="C8" s="184"/>
      <c r="D8" s="2" t="s">
        <v>276</v>
      </c>
      <c r="E8" s="4" t="s">
        <v>272</v>
      </c>
      <c r="F8" s="56">
        <v>315000</v>
      </c>
      <c r="H8" s="56">
        <f t="shared" si="0"/>
        <v>2486316</v>
      </c>
      <c r="J8" s="20" t="s">
        <v>332</v>
      </c>
      <c r="K8" s="20" t="s">
        <v>331</v>
      </c>
      <c r="L8" s="2" t="s">
        <v>296</v>
      </c>
    </row>
    <row r="9" spans="3:12" s="37" customFormat="1" ht="130.5" x14ac:dyDescent="0.35">
      <c r="C9" s="184"/>
      <c r="D9" s="2" t="s">
        <v>268</v>
      </c>
      <c r="E9" s="4" t="s">
        <v>269</v>
      </c>
      <c r="F9" s="56">
        <v>235728</v>
      </c>
      <c r="H9" s="56">
        <f t="shared" si="0"/>
        <v>2722044</v>
      </c>
      <c r="J9" s="20" t="s">
        <v>314</v>
      </c>
      <c r="K9" s="20" t="s">
        <v>307</v>
      </c>
      <c r="L9" s="20" t="s">
        <v>294</v>
      </c>
    </row>
    <row r="10" spans="3:12" s="37" customFormat="1" ht="145" x14ac:dyDescent="0.35">
      <c r="C10" s="184"/>
      <c r="D10" s="2" t="s">
        <v>265</v>
      </c>
      <c r="E10" s="4" t="s">
        <v>264</v>
      </c>
      <c r="F10" s="56">
        <v>450000</v>
      </c>
      <c r="H10" s="56">
        <f t="shared" si="0"/>
        <v>3172044</v>
      </c>
      <c r="J10" s="20" t="s">
        <v>315</v>
      </c>
      <c r="K10" s="20" t="s">
        <v>313</v>
      </c>
      <c r="L10" s="20" t="s">
        <v>333</v>
      </c>
    </row>
    <row r="11" spans="3:12" s="37" customFormat="1" ht="131" thickBot="1" x14ac:dyDescent="0.4">
      <c r="C11" s="187"/>
      <c r="D11" s="57" t="s">
        <v>275</v>
      </c>
      <c r="E11" s="58" t="s">
        <v>271</v>
      </c>
      <c r="F11" s="59">
        <v>84100</v>
      </c>
      <c r="G11" s="54"/>
      <c r="H11" s="59">
        <f t="shared" si="0"/>
        <v>3256144</v>
      </c>
      <c r="J11" s="64" t="s">
        <v>326</v>
      </c>
      <c r="K11" s="64" t="s">
        <v>327</v>
      </c>
      <c r="L11" s="64" t="s">
        <v>334</v>
      </c>
    </row>
    <row r="12" spans="3:12" s="37" customFormat="1" ht="58.5" thickTop="1" x14ac:dyDescent="0.35">
      <c r="C12" s="188" t="s">
        <v>245</v>
      </c>
      <c r="D12" s="2" t="s">
        <v>281</v>
      </c>
      <c r="E12" s="4" t="s">
        <v>279</v>
      </c>
      <c r="F12" s="56">
        <v>250000</v>
      </c>
      <c r="H12" s="56">
        <f t="shared" ref="H12:H19" si="1">H11+F12</f>
        <v>3506144</v>
      </c>
      <c r="J12" s="20" t="s">
        <v>335</v>
      </c>
      <c r="K12" s="20" t="s">
        <v>311</v>
      </c>
      <c r="L12" s="2"/>
    </row>
    <row r="13" spans="3:12" s="37" customFormat="1" ht="130.5" x14ac:dyDescent="0.35">
      <c r="C13" s="189"/>
      <c r="D13" s="2" t="s">
        <v>65</v>
      </c>
      <c r="E13" s="4" t="s">
        <v>283</v>
      </c>
      <c r="F13" s="56">
        <v>300200</v>
      </c>
      <c r="H13" s="56">
        <f t="shared" si="1"/>
        <v>3806344</v>
      </c>
      <c r="J13" s="20" t="s">
        <v>324</v>
      </c>
      <c r="K13" s="20" t="s">
        <v>325</v>
      </c>
      <c r="L13" s="2" t="s">
        <v>295</v>
      </c>
    </row>
    <row r="14" spans="3:12" s="37" customFormat="1" ht="116" x14ac:dyDescent="0.35">
      <c r="C14" s="189"/>
      <c r="D14" s="70" t="s">
        <v>284</v>
      </c>
      <c r="E14" s="80" t="s">
        <v>282</v>
      </c>
      <c r="F14" s="81">
        <v>907124</v>
      </c>
      <c r="H14" s="81">
        <f t="shared" si="1"/>
        <v>4713468</v>
      </c>
      <c r="J14" s="82" t="s">
        <v>322</v>
      </c>
      <c r="K14" s="82" t="s">
        <v>323</v>
      </c>
      <c r="L14" s="70" t="s">
        <v>295</v>
      </c>
    </row>
    <row r="15" spans="3:12" s="37" customFormat="1" ht="102" thickBot="1" x14ac:dyDescent="0.4">
      <c r="C15" s="190"/>
      <c r="D15" s="72" t="s">
        <v>280</v>
      </c>
      <c r="E15" s="73" t="s">
        <v>278</v>
      </c>
      <c r="F15" s="74">
        <v>850000</v>
      </c>
      <c r="H15" s="74">
        <f t="shared" si="1"/>
        <v>5563468</v>
      </c>
      <c r="J15" s="75" t="s">
        <v>309</v>
      </c>
      <c r="K15" s="75" t="s">
        <v>310</v>
      </c>
      <c r="L15" s="71"/>
    </row>
    <row r="16" spans="3:12" s="37" customFormat="1" ht="145" x14ac:dyDescent="0.35">
      <c r="C16" s="185" t="s">
        <v>292</v>
      </c>
      <c r="D16" s="66" t="s">
        <v>274</v>
      </c>
      <c r="E16" s="67" t="s">
        <v>270</v>
      </c>
      <c r="F16" s="68">
        <v>900000</v>
      </c>
      <c r="G16" s="69"/>
      <c r="H16" s="68">
        <f t="shared" si="1"/>
        <v>6463468</v>
      </c>
      <c r="J16" s="70"/>
      <c r="K16" s="65" t="s">
        <v>328</v>
      </c>
      <c r="L16" s="70" t="s">
        <v>296</v>
      </c>
    </row>
    <row r="17" spans="3:12" s="37" customFormat="1" ht="130.5" x14ac:dyDescent="0.35">
      <c r="C17" s="186"/>
      <c r="D17" s="76" t="s">
        <v>64</v>
      </c>
      <c r="E17" s="77" t="s">
        <v>273</v>
      </c>
      <c r="F17" s="78">
        <v>500000</v>
      </c>
      <c r="G17" s="79"/>
      <c r="H17" s="78">
        <f t="shared" si="1"/>
        <v>6963468</v>
      </c>
      <c r="J17" s="2"/>
      <c r="K17" s="20" t="s">
        <v>312</v>
      </c>
      <c r="L17" s="2" t="s">
        <v>321</v>
      </c>
    </row>
    <row r="18" spans="3:12" s="37" customFormat="1" ht="203" x14ac:dyDescent="0.35">
      <c r="C18" s="186"/>
      <c r="D18" s="76" t="s">
        <v>287</v>
      </c>
      <c r="E18" s="83" t="s">
        <v>285</v>
      </c>
      <c r="F18" s="84">
        <v>200000</v>
      </c>
      <c r="G18" s="79"/>
      <c r="H18" s="78">
        <f t="shared" si="1"/>
        <v>7163468</v>
      </c>
      <c r="J18" s="2"/>
      <c r="K18" s="20" t="s">
        <v>330</v>
      </c>
      <c r="L18" s="2" t="s">
        <v>296</v>
      </c>
    </row>
    <row r="19" spans="3:12" s="37" customFormat="1" ht="246.5" x14ac:dyDescent="0.35">
      <c r="C19" s="186"/>
      <c r="D19" s="76" t="s">
        <v>286</v>
      </c>
      <c r="E19" s="83" t="s">
        <v>285</v>
      </c>
      <c r="F19" s="84">
        <v>321414</v>
      </c>
      <c r="G19" s="70"/>
      <c r="H19" s="78">
        <f t="shared" si="1"/>
        <v>7484882</v>
      </c>
      <c r="J19" s="2"/>
      <c r="K19" s="20" t="s">
        <v>329</v>
      </c>
      <c r="L19" s="2" t="s">
        <v>296</v>
      </c>
    </row>
  </sheetData>
  <mergeCells count="4">
    <mergeCell ref="C4:C6"/>
    <mergeCell ref="C16:C19"/>
    <mergeCell ref="C7:C11"/>
    <mergeCell ref="C12:C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4E3E-2235-4268-8685-0FFF810E6082}">
  <dimension ref="C3:R21"/>
  <sheetViews>
    <sheetView topLeftCell="C7" zoomScaleNormal="100" workbookViewId="0">
      <selection activeCell="O20" sqref="O20"/>
    </sheetView>
  </sheetViews>
  <sheetFormatPr defaultRowHeight="14.5" x14ac:dyDescent="0.35"/>
  <cols>
    <col min="3" max="3" width="7.54296875" bestFit="1" customWidth="1"/>
    <col min="4" max="4" width="22.1796875" bestFit="1" customWidth="1"/>
    <col min="5" max="5" width="6.6328125" bestFit="1" customWidth="1"/>
    <col min="6" max="6" width="7.26953125" bestFit="1" customWidth="1"/>
    <col min="13" max="13" width="8.7265625" style="47"/>
    <col min="14" max="14" width="10.1796875" bestFit="1" customWidth="1"/>
    <col min="15" max="15" width="21.81640625" bestFit="1" customWidth="1"/>
    <col min="17" max="17" width="7.26953125" bestFit="1" customWidth="1"/>
    <col min="18" max="18" width="14.54296875" bestFit="1" customWidth="1"/>
  </cols>
  <sheetData>
    <row r="3" spans="3:18" x14ac:dyDescent="0.35">
      <c r="C3" s="180" t="s">
        <v>239</v>
      </c>
      <c r="D3" t="s">
        <v>255</v>
      </c>
      <c r="E3" s="33" t="s">
        <v>261</v>
      </c>
      <c r="F3" s="38">
        <v>400000</v>
      </c>
      <c r="H3" s="38">
        <f>F3</f>
        <v>400000</v>
      </c>
      <c r="N3" s="179" t="s">
        <v>379</v>
      </c>
      <c r="O3" s="179"/>
      <c r="P3" s="47"/>
      <c r="Q3" s="47"/>
      <c r="R3" s="47" t="s">
        <v>259</v>
      </c>
    </row>
    <row r="4" spans="3:18" x14ac:dyDescent="0.35">
      <c r="C4" s="180"/>
      <c r="D4" t="s">
        <v>257</v>
      </c>
      <c r="E4" s="33" t="s">
        <v>262</v>
      </c>
      <c r="F4" s="38">
        <v>419060</v>
      </c>
      <c r="H4" s="38">
        <f t="shared" ref="H4:H10" si="0">H3+F4</f>
        <v>819060</v>
      </c>
      <c r="P4" s="47"/>
      <c r="Q4" s="47"/>
      <c r="R4" s="47"/>
    </row>
    <row r="5" spans="3:18" x14ac:dyDescent="0.35">
      <c r="C5" s="180"/>
      <c r="D5" t="s">
        <v>256</v>
      </c>
      <c r="E5" s="33" t="s">
        <v>263</v>
      </c>
      <c r="F5" s="38">
        <v>477256</v>
      </c>
      <c r="H5" s="38">
        <f t="shared" si="0"/>
        <v>1296316</v>
      </c>
      <c r="M5" s="110" t="s">
        <v>382</v>
      </c>
      <c r="N5" s="181" t="s">
        <v>239</v>
      </c>
      <c r="O5" s="100" t="s">
        <v>255</v>
      </c>
      <c r="P5" s="101" t="s">
        <v>261</v>
      </c>
      <c r="Q5" s="102">
        <v>400000</v>
      </c>
      <c r="R5" s="102">
        <f>Q5</f>
        <v>400000</v>
      </c>
    </row>
    <row r="6" spans="3:18" x14ac:dyDescent="0.35">
      <c r="C6" s="180" t="s">
        <v>260</v>
      </c>
      <c r="D6" t="s">
        <v>266</v>
      </c>
      <c r="E6" s="33" t="s">
        <v>267</v>
      </c>
      <c r="F6" s="38">
        <v>875000</v>
      </c>
      <c r="H6" s="38">
        <f t="shared" si="0"/>
        <v>2171316</v>
      </c>
      <c r="M6" s="110" t="s">
        <v>383</v>
      </c>
      <c r="N6" s="182"/>
      <c r="O6" s="7" t="s">
        <v>380</v>
      </c>
      <c r="P6" s="22" t="s">
        <v>263</v>
      </c>
      <c r="Q6" s="103">
        <v>477256</v>
      </c>
      <c r="R6" s="103">
        <f t="shared" ref="R6:R13" si="1">R5+Q6</f>
        <v>877256</v>
      </c>
    </row>
    <row r="7" spans="3:18" x14ac:dyDescent="0.35">
      <c r="C7" s="180"/>
      <c r="D7" t="s">
        <v>276</v>
      </c>
      <c r="E7" s="33" t="s">
        <v>272</v>
      </c>
      <c r="F7" s="38">
        <v>315000</v>
      </c>
      <c r="H7" s="38">
        <f t="shared" si="0"/>
        <v>2486316</v>
      </c>
      <c r="M7" s="47" t="s">
        <v>383</v>
      </c>
      <c r="N7" s="183" t="s">
        <v>260</v>
      </c>
      <c r="O7" s="104" t="s">
        <v>266</v>
      </c>
      <c r="P7" s="105" t="s">
        <v>267</v>
      </c>
      <c r="Q7" s="106">
        <v>875000</v>
      </c>
      <c r="R7" s="106">
        <f t="shared" si="1"/>
        <v>1752256</v>
      </c>
    </row>
    <row r="8" spans="3:18" x14ac:dyDescent="0.35">
      <c r="C8" s="180"/>
      <c r="D8" t="s">
        <v>268</v>
      </c>
      <c r="E8" s="33" t="s">
        <v>269</v>
      </c>
      <c r="F8" s="38">
        <v>235728</v>
      </c>
      <c r="H8" s="38">
        <f t="shared" si="0"/>
        <v>2722044</v>
      </c>
      <c r="M8" s="47" t="s">
        <v>384</v>
      </c>
      <c r="N8" s="191"/>
      <c r="O8" s="100" t="s">
        <v>268</v>
      </c>
      <c r="P8" s="101" t="s">
        <v>269</v>
      </c>
      <c r="Q8" s="102">
        <v>235728</v>
      </c>
      <c r="R8" s="102">
        <f t="shared" si="1"/>
        <v>1987984</v>
      </c>
    </row>
    <row r="9" spans="3:18" x14ac:dyDescent="0.35">
      <c r="C9" s="180"/>
      <c r="D9" t="s">
        <v>265</v>
      </c>
      <c r="E9" s="33" t="s">
        <v>264</v>
      </c>
      <c r="F9" s="38">
        <v>450000</v>
      </c>
      <c r="H9" s="38">
        <f t="shared" si="0"/>
        <v>3172044</v>
      </c>
      <c r="M9" s="47" t="s">
        <v>384</v>
      </c>
      <c r="N9" s="191"/>
      <c r="O9" s="100" t="s">
        <v>265</v>
      </c>
      <c r="P9" s="101" t="s">
        <v>264</v>
      </c>
      <c r="Q9" s="102">
        <v>450000</v>
      </c>
      <c r="R9" s="102">
        <f t="shared" si="1"/>
        <v>2437984</v>
      </c>
    </row>
    <row r="10" spans="3:18" ht="15" thickBot="1" x14ac:dyDescent="0.4">
      <c r="C10" s="180"/>
      <c r="D10" s="44" t="s">
        <v>275</v>
      </c>
      <c r="E10" s="45" t="s">
        <v>271</v>
      </c>
      <c r="F10" s="46">
        <v>84100</v>
      </c>
      <c r="G10" s="44"/>
      <c r="H10" s="46">
        <f t="shared" si="0"/>
        <v>3256144</v>
      </c>
      <c r="J10" s="85" t="s">
        <v>336</v>
      </c>
      <c r="K10" s="85"/>
      <c r="L10" s="86">
        <f>3317500-Sheet3!H10</f>
        <v>61356</v>
      </c>
      <c r="M10" s="47" t="s">
        <v>385</v>
      </c>
      <c r="N10" s="191"/>
      <c r="O10" s="100" t="s">
        <v>276</v>
      </c>
      <c r="P10" s="101" t="s">
        <v>272</v>
      </c>
      <c r="Q10" s="102">
        <v>315000</v>
      </c>
      <c r="R10" s="102">
        <f t="shared" si="1"/>
        <v>2752984</v>
      </c>
    </row>
    <row r="11" spans="3:18" ht="15" thickTop="1" x14ac:dyDescent="0.35">
      <c r="C11" s="37" t="s">
        <v>245</v>
      </c>
      <c r="D11" t="s">
        <v>281</v>
      </c>
      <c r="E11" s="33" t="s">
        <v>279</v>
      </c>
      <c r="F11" s="38">
        <v>250000</v>
      </c>
      <c r="H11" s="38">
        <f t="shared" ref="H11" si="2">H10+F11</f>
        <v>3506144</v>
      </c>
      <c r="N11" s="191"/>
      <c r="O11" s="107" t="s">
        <v>64</v>
      </c>
      <c r="P11" s="101" t="s">
        <v>273</v>
      </c>
      <c r="Q11" s="102">
        <v>500000</v>
      </c>
      <c r="R11" s="102">
        <f t="shared" si="1"/>
        <v>3252984</v>
      </c>
    </row>
    <row r="12" spans="3:18" x14ac:dyDescent="0.35">
      <c r="C12" s="37"/>
      <c r="D12" t="s">
        <v>65</v>
      </c>
      <c r="E12" s="33" t="s">
        <v>283</v>
      </c>
      <c r="F12" s="38">
        <v>300200</v>
      </c>
      <c r="H12" s="38">
        <f t="shared" ref="H12:H18" si="3">H11+F12</f>
        <v>3806344</v>
      </c>
      <c r="M12" s="47" t="s">
        <v>386</v>
      </c>
      <c r="N12" s="191"/>
      <c r="O12" s="100" t="s">
        <v>257</v>
      </c>
      <c r="P12" s="101" t="s">
        <v>262</v>
      </c>
      <c r="Q12" s="102">
        <v>419060</v>
      </c>
      <c r="R12" s="102">
        <f t="shared" si="1"/>
        <v>3672044</v>
      </c>
    </row>
    <row r="13" spans="3:18" x14ac:dyDescent="0.35">
      <c r="C13" s="37"/>
      <c r="D13" t="s">
        <v>284</v>
      </c>
      <c r="E13" s="33" t="s">
        <v>282</v>
      </c>
      <c r="F13" s="38">
        <v>907124</v>
      </c>
      <c r="H13" s="38">
        <f t="shared" si="3"/>
        <v>4713468</v>
      </c>
      <c r="M13" s="47" t="s">
        <v>382</v>
      </c>
      <c r="N13" s="182"/>
      <c r="O13" s="7" t="s">
        <v>275</v>
      </c>
      <c r="P13" s="22" t="s">
        <v>271</v>
      </c>
      <c r="Q13" s="103">
        <v>84100</v>
      </c>
      <c r="R13" s="103">
        <f t="shared" si="1"/>
        <v>3756144</v>
      </c>
    </row>
    <row r="14" spans="3:18" ht="15" thickBot="1" x14ac:dyDescent="0.4">
      <c r="C14" s="37"/>
      <c r="D14" s="39" t="s">
        <v>280</v>
      </c>
      <c r="E14" s="40" t="s">
        <v>278</v>
      </c>
      <c r="F14" s="41">
        <v>850000</v>
      </c>
      <c r="H14" s="38">
        <f t="shared" si="3"/>
        <v>5563468</v>
      </c>
      <c r="N14" s="47" t="s">
        <v>381</v>
      </c>
      <c r="O14" s="97"/>
      <c r="P14" s="98"/>
      <c r="Q14" s="99"/>
      <c r="R14" s="99"/>
    </row>
    <row r="15" spans="3:18" x14ac:dyDescent="0.35">
      <c r="C15" s="50" t="s">
        <v>290</v>
      </c>
      <c r="D15" s="49" t="s">
        <v>274</v>
      </c>
      <c r="E15" s="51" t="s">
        <v>270</v>
      </c>
      <c r="F15" s="53">
        <v>900000</v>
      </c>
      <c r="G15" s="50"/>
      <c r="H15" s="52">
        <f t="shared" si="3"/>
        <v>6463468</v>
      </c>
      <c r="M15" s="47" t="s">
        <v>382</v>
      </c>
      <c r="N15" s="183" t="s">
        <v>245</v>
      </c>
      <c r="O15" s="104" t="s">
        <v>281</v>
      </c>
      <c r="P15" s="106" t="s">
        <v>279</v>
      </c>
      <c r="Q15" s="106">
        <v>250000</v>
      </c>
      <c r="R15" s="106">
        <f>R13+Q15</f>
        <v>4006144</v>
      </c>
    </row>
    <row r="16" spans="3:18" x14ac:dyDescent="0.35">
      <c r="D16" s="39" t="s">
        <v>64</v>
      </c>
      <c r="E16" s="40" t="s">
        <v>273</v>
      </c>
      <c r="F16" s="41">
        <v>500000</v>
      </c>
      <c r="H16" s="38">
        <f t="shared" si="3"/>
        <v>6963468</v>
      </c>
      <c r="M16" s="47" t="s">
        <v>382</v>
      </c>
      <c r="N16" s="181"/>
      <c r="O16" s="107" t="s">
        <v>65</v>
      </c>
      <c r="P16" s="101" t="s">
        <v>283</v>
      </c>
      <c r="Q16" s="102">
        <v>300200</v>
      </c>
      <c r="R16" s="102">
        <f t="shared" ref="R16:R21" si="4">R15+Q16</f>
        <v>4306344</v>
      </c>
    </row>
    <row r="17" spans="4:18" x14ac:dyDescent="0.35">
      <c r="D17" s="39" t="s">
        <v>287</v>
      </c>
      <c r="E17" s="40" t="s">
        <v>285</v>
      </c>
      <c r="F17" s="41">
        <v>200000</v>
      </c>
      <c r="H17" s="38">
        <f t="shared" si="3"/>
        <v>7163468</v>
      </c>
      <c r="M17" s="47" t="s">
        <v>383</v>
      </c>
      <c r="N17" s="181"/>
      <c r="O17" s="107" t="s">
        <v>280</v>
      </c>
      <c r="P17" s="101" t="s">
        <v>278</v>
      </c>
      <c r="Q17" s="102">
        <v>850000</v>
      </c>
      <c r="R17" s="102">
        <f t="shared" si="4"/>
        <v>5156344</v>
      </c>
    </row>
    <row r="18" spans="4:18" x14ac:dyDescent="0.35">
      <c r="D18" s="39" t="s">
        <v>286</v>
      </c>
      <c r="E18" s="40" t="s">
        <v>285</v>
      </c>
      <c r="F18" s="41">
        <v>321414</v>
      </c>
      <c r="H18" s="38">
        <f t="shared" si="3"/>
        <v>7484882</v>
      </c>
      <c r="M18" s="47" t="s">
        <v>385</v>
      </c>
      <c r="N18" s="182"/>
      <c r="O18" s="108" t="s">
        <v>284</v>
      </c>
      <c r="P18" s="22" t="s">
        <v>282</v>
      </c>
      <c r="Q18" s="103">
        <v>907124</v>
      </c>
      <c r="R18" s="103">
        <f t="shared" si="4"/>
        <v>6063468</v>
      </c>
    </row>
    <row r="19" spans="4:18" x14ac:dyDescent="0.35">
      <c r="N19" s="192" t="s">
        <v>292</v>
      </c>
      <c r="O19" s="107" t="s">
        <v>274</v>
      </c>
      <c r="P19" s="47" t="s">
        <v>270</v>
      </c>
      <c r="Q19" s="42">
        <v>900000</v>
      </c>
      <c r="R19" s="42">
        <f t="shared" si="4"/>
        <v>6963468</v>
      </c>
    </row>
    <row r="20" spans="4:18" x14ac:dyDescent="0.35">
      <c r="N20" s="193"/>
      <c r="O20" s="108" t="s">
        <v>286</v>
      </c>
      <c r="P20" s="22" t="s">
        <v>285</v>
      </c>
      <c r="Q20" s="103">
        <v>321414</v>
      </c>
      <c r="R20" s="103">
        <f t="shared" si="4"/>
        <v>7284882</v>
      </c>
    </row>
    <row r="21" spans="4:18" x14ac:dyDescent="0.35">
      <c r="N21" s="109" t="s">
        <v>361</v>
      </c>
      <c r="O21" s="107" t="s">
        <v>287</v>
      </c>
      <c r="P21" s="47" t="s">
        <v>285</v>
      </c>
      <c r="Q21" s="42">
        <v>200000</v>
      </c>
      <c r="R21" s="42">
        <f t="shared" si="4"/>
        <v>7484882</v>
      </c>
    </row>
  </sheetData>
  <mergeCells count="7">
    <mergeCell ref="N7:N13"/>
    <mergeCell ref="N19:N20"/>
    <mergeCell ref="N15:N18"/>
    <mergeCell ref="C3:C5"/>
    <mergeCell ref="C6:C10"/>
    <mergeCell ref="N3:O3"/>
    <mergeCell ref="N5:N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E9138-0E7B-4D67-B8DA-D907EF7908E6}">
  <dimension ref="C1:L19"/>
  <sheetViews>
    <sheetView topLeftCell="B1" zoomScale="70" zoomScaleNormal="70" workbookViewId="0">
      <pane xSplit="8" ySplit="3" topLeftCell="J13" activePane="bottomRight" state="frozen"/>
      <selection activeCell="B1" sqref="B1"/>
      <selection pane="topRight" activeCell="J1" sqref="J1"/>
      <selection pane="bottomLeft" activeCell="B4" sqref="B4"/>
      <selection pane="bottomRight" activeCell="K14" sqref="K14"/>
    </sheetView>
  </sheetViews>
  <sheetFormatPr defaultRowHeight="14.5" x14ac:dyDescent="0.35"/>
  <cols>
    <col min="1" max="1" width="0" hidden="1" customWidth="1"/>
    <col min="2" max="2" width="1.453125" customWidth="1"/>
    <col min="3" max="3" width="7.08984375" customWidth="1"/>
    <col min="4" max="4" width="11" customWidth="1"/>
    <col min="5" max="5" width="9.90625" customWidth="1"/>
    <col min="6" max="6" width="8.36328125" customWidth="1"/>
    <col min="7" max="7" width="1.36328125" customWidth="1"/>
    <col min="8" max="8" width="10.54296875" customWidth="1"/>
    <col min="9" max="9" width="1" customWidth="1"/>
    <col min="10" max="12" width="70.6328125" customWidth="1"/>
  </cols>
  <sheetData>
    <row r="1" spans="3:12" hidden="1" x14ac:dyDescent="0.35"/>
    <row r="2" spans="3:12" hidden="1" x14ac:dyDescent="0.35"/>
    <row r="3" spans="3:12" ht="43.5" x14ac:dyDescent="0.35">
      <c r="C3" s="61" t="s">
        <v>302</v>
      </c>
      <c r="D3" s="61" t="s">
        <v>301</v>
      </c>
      <c r="E3" s="63" t="s">
        <v>300</v>
      </c>
      <c r="F3" s="62" t="s">
        <v>299</v>
      </c>
      <c r="H3" s="63" t="s">
        <v>259</v>
      </c>
      <c r="J3" s="62" t="s">
        <v>298</v>
      </c>
      <c r="K3" s="62" t="s">
        <v>297</v>
      </c>
      <c r="L3" s="63" t="s">
        <v>293</v>
      </c>
    </row>
    <row r="4" spans="3:12" s="37" customFormat="1" ht="58" x14ac:dyDescent="0.35">
      <c r="C4" s="184" t="s">
        <v>239</v>
      </c>
      <c r="D4" s="20" t="s">
        <v>255</v>
      </c>
      <c r="E4" s="4" t="s">
        <v>261</v>
      </c>
      <c r="F4" s="56">
        <v>400000</v>
      </c>
      <c r="H4" s="56">
        <f>F4</f>
        <v>400000</v>
      </c>
      <c r="J4" s="20" t="s">
        <v>338</v>
      </c>
      <c r="K4" s="20" t="s">
        <v>340</v>
      </c>
      <c r="L4" s="20" t="s">
        <v>339</v>
      </c>
    </row>
    <row r="5" spans="3:12" s="37" customFormat="1" ht="58" x14ac:dyDescent="0.35">
      <c r="C5" s="184"/>
      <c r="D5" s="20" t="s">
        <v>257</v>
      </c>
      <c r="E5" s="4" t="s">
        <v>262</v>
      </c>
      <c r="F5" s="56">
        <v>419060</v>
      </c>
      <c r="H5" s="56">
        <f t="shared" ref="H5:H11" si="0">H4+F5</f>
        <v>819060</v>
      </c>
      <c r="J5" s="20" t="s">
        <v>341</v>
      </c>
      <c r="K5" s="20" t="s">
        <v>342</v>
      </c>
      <c r="L5" s="20" t="s">
        <v>358</v>
      </c>
    </row>
    <row r="6" spans="3:12" s="37" customFormat="1" ht="87" x14ac:dyDescent="0.35">
      <c r="C6" s="184"/>
      <c r="D6" s="20" t="s">
        <v>256</v>
      </c>
      <c r="E6" s="4" t="s">
        <v>263</v>
      </c>
      <c r="F6" s="56">
        <v>477256</v>
      </c>
      <c r="H6" s="56">
        <f t="shared" si="0"/>
        <v>1296316</v>
      </c>
      <c r="J6" s="20" t="s">
        <v>343</v>
      </c>
      <c r="K6" s="20" t="s">
        <v>346</v>
      </c>
      <c r="L6" s="20" t="s">
        <v>360</v>
      </c>
    </row>
    <row r="7" spans="3:12" s="37" customFormat="1" ht="72.5" x14ac:dyDescent="0.35">
      <c r="C7" s="184" t="s">
        <v>260</v>
      </c>
      <c r="D7" s="20" t="s">
        <v>266</v>
      </c>
      <c r="E7" s="4" t="s">
        <v>267</v>
      </c>
      <c r="F7" s="56">
        <v>875000</v>
      </c>
      <c r="H7" s="56">
        <f t="shared" si="0"/>
        <v>2171316</v>
      </c>
      <c r="J7" s="20" t="s">
        <v>345</v>
      </c>
      <c r="K7" s="20" t="s">
        <v>344</v>
      </c>
      <c r="L7" s="2"/>
    </row>
    <row r="8" spans="3:12" s="37" customFormat="1" ht="72.5" x14ac:dyDescent="0.35">
      <c r="C8" s="184"/>
      <c r="D8" s="20" t="s">
        <v>276</v>
      </c>
      <c r="E8" s="4" t="s">
        <v>272</v>
      </c>
      <c r="F8" s="56">
        <v>315000</v>
      </c>
      <c r="H8" s="56">
        <f t="shared" si="0"/>
        <v>2486316</v>
      </c>
      <c r="J8" s="20" t="s">
        <v>332</v>
      </c>
      <c r="K8" s="20" t="s">
        <v>331</v>
      </c>
      <c r="L8" s="2" t="s">
        <v>296</v>
      </c>
    </row>
    <row r="9" spans="3:12" s="37" customFormat="1" ht="72.5" x14ac:dyDescent="0.35">
      <c r="C9" s="184"/>
      <c r="D9" s="2" t="s">
        <v>268</v>
      </c>
      <c r="E9" s="4" t="s">
        <v>269</v>
      </c>
      <c r="F9" s="56">
        <v>235728</v>
      </c>
      <c r="H9" s="56">
        <f t="shared" si="0"/>
        <v>2722044</v>
      </c>
      <c r="J9" s="20" t="s">
        <v>314</v>
      </c>
      <c r="K9" s="20" t="s">
        <v>347</v>
      </c>
      <c r="L9" s="20" t="s">
        <v>294</v>
      </c>
    </row>
    <row r="10" spans="3:12" s="37" customFormat="1" ht="101.5" x14ac:dyDescent="0.35">
      <c r="C10" s="184"/>
      <c r="D10" s="20" t="s">
        <v>265</v>
      </c>
      <c r="E10" s="4" t="s">
        <v>264</v>
      </c>
      <c r="F10" s="56">
        <v>450000</v>
      </c>
      <c r="H10" s="56">
        <f t="shared" si="0"/>
        <v>3172044</v>
      </c>
      <c r="J10" s="20" t="s">
        <v>315</v>
      </c>
      <c r="K10" s="20" t="s">
        <v>348</v>
      </c>
      <c r="L10" s="20" t="s">
        <v>359</v>
      </c>
    </row>
    <row r="11" spans="3:12" s="37" customFormat="1" ht="102" thickBot="1" x14ac:dyDescent="0.4">
      <c r="C11" s="187"/>
      <c r="D11" s="64" t="s">
        <v>275</v>
      </c>
      <c r="E11" s="58" t="s">
        <v>271</v>
      </c>
      <c r="F11" s="59">
        <v>84100</v>
      </c>
      <c r="G11" s="54"/>
      <c r="H11" s="59">
        <f t="shared" si="0"/>
        <v>3256144</v>
      </c>
      <c r="J11" s="64" t="s">
        <v>326</v>
      </c>
      <c r="K11" s="64" t="s">
        <v>349</v>
      </c>
      <c r="L11" s="64" t="s">
        <v>356</v>
      </c>
    </row>
    <row r="12" spans="3:12" s="37" customFormat="1" ht="44" thickTop="1" x14ac:dyDescent="0.35">
      <c r="C12" s="188" t="s">
        <v>245</v>
      </c>
      <c r="D12" s="20" t="s">
        <v>281</v>
      </c>
      <c r="E12" s="4" t="s">
        <v>279</v>
      </c>
      <c r="F12" s="56">
        <v>250000</v>
      </c>
      <c r="H12" s="56">
        <f t="shared" ref="H12:H19" si="1">H11+F12</f>
        <v>3506144</v>
      </c>
      <c r="J12" s="20" t="s">
        <v>335</v>
      </c>
      <c r="K12" s="20" t="s">
        <v>311</v>
      </c>
      <c r="L12" s="2"/>
    </row>
    <row r="13" spans="3:12" s="37" customFormat="1" ht="72.5" x14ac:dyDescent="0.35">
      <c r="C13" s="189"/>
      <c r="D13" s="20" t="s">
        <v>65</v>
      </c>
      <c r="E13" s="4" t="s">
        <v>283</v>
      </c>
      <c r="F13" s="56">
        <v>300200</v>
      </c>
      <c r="H13" s="56">
        <f t="shared" si="1"/>
        <v>3806344</v>
      </c>
      <c r="J13" s="20" t="s">
        <v>324</v>
      </c>
      <c r="K13" s="20" t="s">
        <v>350</v>
      </c>
      <c r="L13" s="20" t="s">
        <v>358</v>
      </c>
    </row>
    <row r="14" spans="3:12" s="37" customFormat="1" ht="72.5" x14ac:dyDescent="0.35">
      <c r="C14" s="189"/>
      <c r="D14" s="70" t="s">
        <v>284</v>
      </c>
      <c r="E14" s="80" t="s">
        <v>282</v>
      </c>
      <c r="F14" s="81">
        <v>907124</v>
      </c>
      <c r="H14" s="81">
        <f t="shared" si="1"/>
        <v>4713468</v>
      </c>
      <c r="J14" s="82" t="s">
        <v>322</v>
      </c>
      <c r="K14" s="82" t="s">
        <v>351</v>
      </c>
      <c r="L14" s="82" t="s">
        <v>358</v>
      </c>
    </row>
    <row r="15" spans="3:12" s="37" customFormat="1" ht="58.5" thickBot="1" x14ac:dyDescent="0.4">
      <c r="C15" s="190"/>
      <c r="D15" s="72" t="s">
        <v>280</v>
      </c>
      <c r="E15" s="73" t="s">
        <v>278</v>
      </c>
      <c r="F15" s="74">
        <v>850000</v>
      </c>
      <c r="H15" s="74">
        <f t="shared" si="1"/>
        <v>5563468</v>
      </c>
      <c r="J15" s="75" t="s">
        <v>352</v>
      </c>
      <c r="K15" s="75" t="s">
        <v>308</v>
      </c>
      <c r="L15" s="71"/>
    </row>
    <row r="16" spans="3:12" s="37" customFormat="1" ht="116" x14ac:dyDescent="0.35">
      <c r="C16" s="185" t="s">
        <v>292</v>
      </c>
      <c r="D16" s="88" t="s">
        <v>274</v>
      </c>
      <c r="E16" s="67" t="s">
        <v>270</v>
      </c>
      <c r="F16" s="68">
        <v>900000</v>
      </c>
      <c r="G16" s="69"/>
      <c r="H16" s="68">
        <f t="shared" si="1"/>
        <v>6463468</v>
      </c>
      <c r="J16" s="70"/>
      <c r="K16" s="65" t="s">
        <v>353</v>
      </c>
      <c r="L16" s="70" t="s">
        <v>296</v>
      </c>
    </row>
    <row r="17" spans="3:12" s="37" customFormat="1" ht="87" x14ac:dyDescent="0.35">
      <c r="C17" s="186"/>
      <c r="D17" s="76" t="s">
        <v>64</v>
      </c>
      <c r="E17" s="77" t="s">
        <v>273</v>
      </c>
      <c r="F17" s="78">
        <v>500000</v>
      </c>
      <c r="G17" s="79"/>
      <c r="H17" s="78">
        <f t="shared" si="1"/>
        <v>6963468</v>
      </c>
      <c r="J17" s="2"/>
      <c r="K17" s="20" t="s">
        <v>312</v>
      </c>
      <c r="L17" s="20" t="s">
        <v>357</v>
      </c>
    </row>
    <row r="18" spans="3:12" s="37" customFormat="1" ht="130.5" x14ac:dyDescent="0.35">
      <c r="C18" s="186"/>
      <c r="D18" s="87" t="s">
        <v>287</v>
      </c>
      <c r="E18" s="83" t="s">
        <v>285</v>
      </c>
      <c r="F18" s="84">
        <v>200000</v>
      </c>
      <c r="G18" s="79"/>
      <c r="H18" s="78">
        <f t="shared" si="1"/>
        <v>7163468</v>
      </c>
      <c r="J18" s="2" t="s">
        <v>361</v>
      </c>
      <c r="K18" s="20" t="s">
        <v>354</v>
      </c>
      <c r="L18" s="2" t="s">
        <v>296</v>
      </c>
    </row>
    <row r="19" spans="3:12" s="37" customFormat="1" ht="159.5" x14ac:dyDescent="0.35">
      <c r="C19" s="186"/>
      <c r="D19" s="76" t="s">
        <v>286</v>
      </c>
      <c r="E19" s="83" t="s">
        <v>285</v>
      </c>
      <c r="F19" s="84">
        <v>321414</v>
      </c>
      <c r="G19" s="70"/>
      <c r="H19" s="78">
        <f t="shared" si="1"/>
        <v>7484882</v>
      </c>
      <c r="J19" s="2"/>
      <c r="K19" s="20" t="s">
        <v>355</v>
      </c>
      <c r="L19" s="2" t="s">
        <v>296</v>
      </c>
    </row>
  </sheetData>
  <mergeCells count="4">
    <mergeCell ref="C4:C6"/>
    <mergeCell ref="C7:C11"/>
    <mergeCell ref="C12:C15"/>
    <mergeCell ref="C16:C1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7A68F-7987-4DE4-9CE2-FCF0DF6CD690}">
  <dimension ref="B2:R17"/>
  <sheetViews>
    <sheetView workbookViewId="0">
      <pane xSplit="2" ySplit="2" topLeftCell="C14" activePane="bottomRight" state="frozen"/>
      <selection pane="topRight" activeCell="C1" sqref="C1"/>
      <selection pane="bottomLeft" activeCell="A3" sqref="A3"/>
      <selection pane="bottomRight" activeCell="M16" sqref="M16"/>
    </sheetView>
  </sheetViews>
  <sheetFormatPr defaultRowHeight="14.5" x14ac:dyDescent="0.35"/>
  <cols>
    <col min="3" max="3" width="19.54296875" customWidth="1"/>
    <col min="4" max="4" width="10.26953125" style="47" customWidth="1"/>
    <col min="5" max="5" width="9.54296875" style="47" customWidth="1"/>
    <col min="6" max="6" width="10" style="47" customWidth="1"/>
    <col min="7" max="7" width="11.26953125" style="47" customWidth="1"/>
    <col min="8" max="8" width="9.81640625" style="47" customWidth="1"/>
    <col min="9" max="9" width="10.90625" style="47" customWidth="1"/>
    <col min="10" max="12" width="8.7265625" style="47"/>
    <col min="13" max="13" width="9.81640625" style="47" customWidth="1"/>
    <col min="14" max="14" width="10.7265625" style="112" customWidth="1"/>
    <col min="15" max="15" width="8.7265625" style="47"/>
  </cols>
  <sheetData>
    <row r="2" spans="2:18" s="48" customFormat="1" ht="58" x14ac:dyDescent="0.35">
      <c r="B2" s="4" t="s">
        <v>302</v>
      </c>
      <c r="C2" s="55" t="s">
        <v>388</v>
      </c>
      <c r="D2" s="3" t="s">
        <v>391</v>
      </c>
      <c r="E2" s="3" t="s">
        <v>392</v>
      </c>
      <c r="F2" s="3" t="s">
        <v>6</v>
      </c>
      <c r="G2" s="3" t="s">
        <v>61</v>
      </c>
      <c r="H2" s="3" t="s">
        <v>393</v>
      </c>
      <c r="I2" s="3" t="s">
        <v>394</v>
      </c>
      <c r="J2" s="3" t="s">
        <v>395</v>
      </c>
      <c r="K2" s="3" t="s">
        <v>396</v>
      </c>
      <c r="L2" s="3" t="s">
        <v>397</v>
      </c>
      <c r="M2" s="3" t="s">
        <v>398</v>
      </c>
      <c r="N2" s="3" t="s">
        <v>364</v>
      </c>
      <c r="O2" s="3" t="s">
        <v>399</v>
      </c>
    </row>
    <row r="3" spans="2:18" s="48" customFormat="1" ht="43.5" x14ac:dyDescent="0.35">
      <c r="B3" s="194">
        <v>1</v>
      </c>
      <c r="C3" s="60" t="s">
        <v>389</v>
      </c>
      <c r="D3" s="4" t="s">
        <v>413</v>
      </c>
      <c r="E3" s="4">
        <v>0.77832299999999999</v>
      </c>
      <c r="F3" s="138">
        <v>1</v>
      </c>
      <c r="G3" s="139">
        <v>1</v>
      </c>
      <c r="H3" s="141">
        <v>0.4</v>
      </c>
      <c r="I3" s="141">
        <f>H3</f>
        <v>0.4</v>
      </c>
      <c r="J3" s="140">
        <v>44986</v>
      </c>
      <c r="K3" s="114"/>
      <c r="L3" s="114"/>
      <c r="M3" s="114"/>
      <c r="N3" s="95"/>
      <c r="O3" s="114"/>
    </row>
    <row r="4" spans="2:18" s="48" customFormat="1" ht="73" thickBot="1" x14ac:dyDescent="0.4">
      <c r="B4" s="195"/>
      <c r="C4" s="64" t="s">
        <v>390</v>
      </c>
      <c r="D4" s="58" t="s">
        <v>414</v>
      </c>
      <c r="E4" s="142">
        <v>1.82</v>
      </c>
      <c r="F4" s="149">
        <v>0.15</v>
      </c>
      <c r="G4" s="150">
        <v>1</v>
      </c>
      <c r="H4" s="58">
        <v>0.47725600000000001</v>
      </c>
      <c r="I4" s="142">
        <f t="shared" ref="I4:I17" si="0">I3+H4</f>
        <v>0.87725600000000004</v>
      </c>
      <c r="J4" s="151">
        <v>44986</v>
      </c>
      <c r="K4" s="116"/>
      <c r="L4" s="116"/>
      <c r="M4" s="116"/>
      <c r="N4" s="117"/>
      <c r="O4" s="116"/>
    </row>
    <row r="5" spans="2:18" s="48" customFormat="1" ht="29.5" thickTop="1" x14ac:dyDescent="0.35">
      <c r="B5" s="196" t="s">
        <v>387</v>
      </c>
      <c r="C5" s="175" t="s">
        <v>402</v>
      </c>
      <c r="D5" s="4" t="s">
        <v>420</v>
      </c>
      <c r="E5" s="141">
        <v>0.75</v>
      </c>
      <c r="F5" s="138">
        <v>1</v>
      </c>
      <c r="G5" s="139">
        <v>1</v>
      </c>
      <c r="H5" s="141">
        <v>0.45</v>
      </c>
      <c r="I5" s="141">
        <f>I4+H5</f>
        <v>1.327256</v>
      </c>
      <c r="J5" s="140">
        <v>44986</v>
      </c>
      <c r="K5" s="176"/>
      <c r="L5" s="176"/>
      <c r="M5" s="177"/>
      <c r="N5" s="95"/>
      <c r="O5" s="176"/>
    </row>
    <row r="6" spans="2:18" s="48" customFormat="1" ht="29" x14ac:dyDescent="0.35">
      <c r="B6" s="197"/>
      <c r="C6" s="82" t="s">
        <v>400</v>
      </c>
      <c r="D6" s="80" t="s">
        <v>415</v>
      </c>
      <c r="E6" s="143">
        <v>11.999000000000001</v>
      </c>
      <c r="F6" s="135">
        <v>1</v>
      </c>
      <c r="G6" s="136">
        <v>1</v>
      </c>
      <c r="H6" s="143">
        <v>0.875</v>
      </c>
      <c r="I6" s="143">
        <f>I5+H6</f>
        <v>2.2022560000000002</v>
      </c>
      <c r="J6" s="137">
        <v>44986</v>
      </c>
      <c r="K6" s="118"/>
      <c r="L6" s="118"/>
      <c r="M6" s="118"/>
      <c r="N6" s="119"/>
      <c r="O6" s="120"/>
    </row>
    <row r="7" spans="2:18" s="48" customFormat="1" ht="29" x14ac:dyDescent="0.35">
      <c r="B7" s="197"/>
      <c r="C7" s="60" t="s">
        <v>401</v>
      </c>
      <c r="D7" s="4" t="s">
        <v>416</v>
      </c>
      <c r="E7" s="4">
        <v>0.57872400000000002</v>
      </c>
      <c r="F7" s="138">
        <v>1</v>
      </c>
      <c r="G7" s="139">
        <v>1</v>
      </c>
      <c r="H7" s="4">
        <v>0.23572799999999999</v>
      </c>
      <c r="I7" s="4">
        <f t="shared" si="0"/>
        <v>2.4379840000000002</v>
      </c>
      <c r="J7" s="140">
        <v>44896</v>
      </c>
      <c r="K7" s="121"/>
      <c r="L7" s="114"/>
      <c r="M7" s="114"/>
      <c r="N7" s="94"/>
      <c r="O7" s="114"/>
    </row>
    <row r="8" spans="2:18" s="48" customFormat="1" ht="29" x14ac:dyDescent="0.35">
      <c r="B8" s="197"/>
      <c r="C8" s="60" t="s">
        <v>403</v>
      </c>
      <c r="D8" s="4" t="s">
        <v>426</v>
      </c>
      <c r="E8" s="141">
        <v>1.7130000000000001</v>
      </c>
      <c r="F8" s="138">
        <v>1</v>
      </c>
      <c r="G8" s="139">
        <v>1</v>
      </c>
      <c r="H8" s="141">
        <v>0.315</v>
      </c>
      <c r="I8" s="141">
        <f>I7+H8</f>
        <v>2.7529840000000001</v>
      </c>
      <c r="J8" s="140">
        <v>44986</v>
      </c>
      <c r="K8" s="121"/>
      <c r="L8" s="114"/>
      <c r="M8" s="114"/>
      <c r="N8" s="94"/>
      <c r="O8" s="114"/>
    </row>
    <row r="9" spans="2:18" s="48" customFormat="1" ht="44" thickBot="1" x14ac:dyDescent="0.4">
      <c r="B9" s="197"/>
      <c r="C9" s="161" t="s">
        <v>404</v>
      </c>
      <c r="D9" s="162" t="s">
        <v>419</v>
      </c>
      <c r="E9" s="163">
        <v>2.5</v>
      </c>
      <c r="F9" s="164">
        <v>1</v>
      </c>
      <c r="G9" s="165">
        <v>1</v>
      </c>
      <c r="H9" s="163">
        <v>0.5</v>
      </c>
      <c r="I9" s="162">
        <f t="shared" si="0"/>
        <v>3.2529840000000001</v>
      </c>
      <c r="J9" s="166">
        <v>44986</v>
      </c>
      <c r="K9" s="167"/>
      <c r="L9" s="162" t="s">
        <v>95</v>
      </c>
      <c r="M9" s="167"/>
      <c r="N9" s="168"/>
      <c r="O9" s="169"/>
      <c r="P9" s="48">
        <f>3.3175-I9</f>
        <v>6.4515999999999796E-2</v>
      </c>
    </row>
    <row r="10" spans="2:18" s="48" customFormat="1" ht="29.5" thickTop="1" x14ac:dyDescent="0.35">
      <c r="B10" s="197"/>
      <c r="C10" s="82" t="s">
        <v>405</v>
      </c>
      <c r="D10" s="80" t="s">
        <v>421</v>
      </c>
      <c r="E10" s="143">
        <v>1.972</v>
      </c>
      <c r="F10" s="159">
        <v>0.38</v>
      </c>
      <c r="G10" s="136">
        <v>1</v>
      </c>
      <c r="H10" s="143">
        <v>0.41905999999999999</v>
      </c>
      <c r="I10" s="80">
        <f t="shared" si="0"/>
        <v>3.6720440000000001</v>
      </c>
      <c r="J10" s="137">
        <v>44986</v>
      </c>
      <c r="K10" s="118"/>
      <c r="L10" s="118"/>
      <c r="M10" s="118"/>
      <c r="N10" s="160"/>
      <c r="O10" s="118"/>
      <c r="R10" s="48" t="s">
        <v>428</v>
      </c>
    </row>
    <row r="11" spans="2:18" s="48" customFormat="1" ht="44" thickBot="1" x14ac:dyDescent="0.4">
      <c r="B11" s="198"/>
      <c r="C11" s="129" t="s">
        <v>406</v>
      </c>
      <c r="D11" s="130" t="s">
        <v>425</v>
      </c>
      <c r="E11" s="155">
        <v>0.2</v>
      </c>
      <c r="F11" s="156">
        <v>0.27</v>
      </c>
      <c r="G11" s="157">
        <v>1</v>
      </c>
      <c r="H11" s="155">
        <v>8.4099999999999994E-2</v>
      </c>
      <c r="I11" s="130">
        <f t="shared" si="0"/>
        <v>3.7561439999999999</v>
      </c>
      <c r="J11" s="158">
        <v>44986</v>
      </c>
      <c r="K11" s="132"/>
      <c r="L11" s="132"/>
      <c r="M11" s="131"/>
      <c r="N11" s="133"/>
      <c r="O11" s="134"/>
      <c r="R11" s="48" t="s">
        <v>429</v>
      </c>
    </row>
    <row r="12" spans="2:18" s="48" customFormat="1" ht="29.5" thickTop="1" x14ac:dyDescent="0.35">
      <c r="B12" s="199">
        <v>3</v>
      </c>
      <c r="C12" s="122" t="s">
        <v>407</v>
      </c>
      <c r="D12" s="113" t="s">
        <v>418</v>
      </c>
      <c r="E12" s="145">
        <v>2.5</v>
      </c>
      <c r="F12" s="146">
        <v>0.56999999999999995</v>
      </c>
      <c r="G12" s="147">
        <v>1</v>
      </c>
      <c r="H12" s="145">
        <v>0.25</v>
      </c>
      <c r="I12" s="113">
        <f t="shared" si="0"/>
        <v>4.0061439999999999</v>
      </c>
      <c r="J12" s="148">
        <v>44986</v>
      </c>
      <c r="K12" s="123"/>
      <c r="L12" s="124"/>
      <c r="M12" s="124"/>
      <c r="N12" s="125"/>
      <c r="O12" s="124"/>
    </row>
    <row r="13" spans="2:18" s="48" customFormat="1" ht="29" x14ac:dyDescent="0.35">
      <c r="B13" s="200"/>
      <c r="C13" s="60" t="s">
        <v>408</v>
      </c>
      <c r="D13" s="4" t="s">
        <v>422</v>
      </c>
      <c r="E13" s="141">
        <v>2.2999999999999998</v>
      </c>
      <c r="F13" s="152">
        <v>0.23</v>
      </c>
      <c r="G13" s="139">
        <v>1</v>
      </c>
      <c r="H13" s="141">
        <v>0.30020000000000002</v>
      </c>
      <c r="I13" s="4">
        <f t="shared" si="0"/>
        <v>4.3063440000000002</v>
      </c>
      <c r="J13" s="140">
        <v>44986</v>
      </c>
      <c r="K13" s="126"/>
      <c r="L13" s="127"/>
      <c r="M13" s="121"/>
      <c r="N13" s="95"/>
      <c r="O13" s="114"/>
    </row>
    <row r="14" spans="2:18" s="48" customFormat="1" ht="29" x14ac:dyDescent="0.35">
      <c r="B14" s="200"/>
      <c r="C14" s="60" t="s">
        <v>409</v>
      </c>
      <c r="D14" s="4" t="s">
        <v>417</v>
      </c>
      <c r="E14" s="141">
        <v>1.0089999999999999</v>
      </c>
      <c r="F14" s="144">
        <v>0</v>
      </c>
      <c r="G14" s="204">
        <v>1</v>
      </c>
      <c r="H14" s="141">
        <v>0.85</v>
      </c>
      <c r="I14" s="4">
        <f t="shared" si="0"/>
        <v>5.1563439999999998</v>
      </c>
      <c r="J14" s="140">
        <v>44986</v>
      </c>
      <c r="K14" s="121"/>
      <c r="L14" s="4" t="s">
        <v>95</v>
      </c>
      <c r="M14" s="114"/>
      <c r="N14" s="94"/>
      <c r="O14" s="121"/>
    </row>
    <row r="15" spans="2:18" s="48" customFormat="1" ht="44" thickBot="1" x14ac:dyDescent="0.4">
      <c r="B15" s="201"/>
      <c r="C15" s="64" t="s">
        <v>410</v>
      </c>
      <c r="D15" s="58" t="s">
        <v>423</v>
      </c>
      <c r="E15" s="142">
        <v>7</v>
      </c>
      <c r="F15" s="153">
        <v>1</v>
      </c>
      <c r="G15" s="150">
        <v>1</v>
      </c>
      <c r="H15" s="58">
        <v>0.90712400000000004</v>
      </c>
      <c r="I15" s="58">
        <f t="shared" si="0"/>
        <v>6.0634680000000003</v>
      </c>
      <c r="J15" s="151">
        <v>44986</v>
      </c>
      <c r="K15" s="115"/>
      <c r="L15" s="116"/>
      <c r="M15" s="116"/>
      <c r="N15" s="117"/>
      <c r="O15" s="116"/>
    </row>
    <row r="16" spans="2:18" s="48" customFormat="1" ht="44" thickTop="1" x14ac:dyDescent="0.35">
      <c r="B16" s="202">
        <v>4</v>
      </c>
      <c r="C16" s="122" t="s">
        <v>411</v>
      </c>
      <c r="D16" s="113" t="s">
        <v>424</v>
      </c>
      <c r="E16" s="145">
        <v>1.6</v>
      </c>
      <c r="F16" s="154">
        <v>1</v>
      </c>
      <c r="G16" s="147">
        <v>1</v>
      </c>
      <c r="H16" s="145">
        <v>0.9</v>
      </c>
      <c r="I16" s="113">
        <f t="shared" si="0"/>
        <v>6.9634680000000007</v>
      </c>
      <c r="J16" s="148">
        <v>44986</v>
      </c>
      <c r="K16" s="124"/>
      <c r="L16" s="113" t="s">
        <v>95</v>
      </c>
      <c r="M16" s="124"/>
      <c r="N16" s="125"/>
      <c r="O16" s="128"/>
    </row>
    <row r="17" spans="2:15" s="48" customFormat="1" ht="43.5" x14ac:dyDescent="0.35">
      <c r="B17" s="203"/>
      <c r="C17" s="60" t="s">
        <v>412</v>
      </c>
      <c r="D17" s="4" t="s">
        <v>427</v>
      </c>
      <c r="E17" s="4">
        <v>0.32983499999999999</v>
      </c>
      <c r="F17" s="138">
        <v>1</v>
      </c>
      <c r="G17" s="139">
        <v>1</v>
      </c>
      <c r="H17" s="4">
        <v>0.32141399999999998</v>
      </c>
      <c r="I17" s="4">
        <f t="shared" si="0"/>
        <v>7.2848820000000005</v>
      </c>
      <c r="J17" s="140">
        <v>44986</v>
      </c>
      <c r="K17" s="126"/>
      <c r="L17" s="4" t="s">
        <v>95</v>
      </c>
      <c r="M17" s="121"/>
      <c r="N17" s="94"/>
      <c r="O17" s="126"/>
    </row>
  </sheetData>
  <mergeCells count="4">
    <mergeCell ref="B3:B4"/>
    <mergeCell ref="B5:B11"/>
    <mergeCell ref="B12:B15"/>
    <mergeCell ref="B16:B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7" ma:contentTypeDescription="Create a new document." ma:contentTypeScope="" ma:versionID="05abb22a97d36ecda5bdb3d89b82a3c5">
  <xsd:schema xmlns:xsd="http://www.w3.org/2001/XMLSchema" xmlns:xs="http://www.w3.org/2001/XMLSchema" xmlns:p="http://schemas.microsoft.com/office/2006/metadata/properties" xmlns:ns1="http://schemas.microsoft.com/sharepoint/v3" xmlns:ns2="a9f12287-5f74-4593-92c9-e973669b9a71" xmlns:ns3="6140e513-9c0e-4e73-9b29-9e780522eb94" xmlns:ns4="6a461f78-e7a2-485a-8a47-5fc604b04102" targetNamespace="http://schemas.microsoft.com/office/2006/metadata/properties" ma:root="true" ma:fieldsID="337cb0bbb9314a669f047547487db393" ns1:_="" ns2:_="" ns3:_="" ns4:_="">
    <xsd:import namespace="http://schemas.microsoft.com/sharepoint/v3"/>
    <xsd:import namespace="a9f12287-5f74-4593-92c9-e973669b9a71"/>
    <xsd:import namespace="6140e513-9c0e-4e73-9b29-9e780522eb94"/>
    <xsd:import namespace="6a461f78-e7a2-485a-8a47-5fc604b0410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1de9a85-6517-4fbb-af6e-3d8f59a4cb5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a461f78-e7a2-485a-8a47-5fc604b04102"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f9933535-9e65-4d16-8421-2b641eed3456}" ma:internalName="TaxCatchAll" ma:showField="CatchAllData" ma:web="6140e513-9c0e-4e73-9b29-9e780522eb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6140e513-9c0e-4e73-9b29-9e780522eb94">
      <UserInfo>
        <DisplayName>Lorna Norris - Senior Finance Business Partner</DisplayName>
        <AccountId>26</AccountId>
        <AccountType/>
      </UserInfo>
      <UserInfo>
        <DisplayName>Amy Bernardo - Senior Finance Business Partner</DisplayName>
        <AccountId>12</AccountId>
        <AccountType/>
      </UserInfo>
      <UserInfo>
        <DisplayName>Stephanie Ennis - Supervising Associate</DisplayName>
        <AccountId>111</AccountId>
        <AccountType/>
      </UserInfo>
      <UserInfo>
        <DisplayName>Adam Bryan - Chief Executive SELEP</DisplayName>
        <AccountId>16</AccountId>
        <AccountType/>
      </UserInfo>
      <UserInfo>
        <DisplayName>Amy Ferraro - Governance Officer (SELEP)</DisplayName>
        <AccountId>7</AccountId>
        <AccountType/>
      </UserInfo>
      <UserInfo>
        <DisplayName>Helen Dyer - Capital Programme Manager (SELEP)</DisplayName>
        <AccountId>27</AccountId>
        <AccountType/>
      </UserInfo>
    </SharedWithUsers>
    <TaxCatchAll xmlns="6a461f78-e7a2-485a-8a47-5fc604b04102" xsi:nil="true"/>
    <lcf76f155ced4ddcb4097134ff3c332f xmlns="a9f12287-5f74-4593-92c9-e973669b9a71">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21140B8-7CAB-44DC-B5B5-C8ADD198A9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9f12287-5f74-4593-92c9-e973669b9a71"/>
    <ds:schemaRef ds:uri="6140e513-9c0e-4e73-9b29-9e780522eb94"/>
    <ds:schemaRef ds:uri="6a461f78-e7a2-485a-8a47-5fc604b041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198A9C-8B3F-4BD0-8448-822F64273760}">
  <ds:schemaRefs>
    <ds:schemaRef ds:uri="http://schemas.microsoft.com/sharepoint/v3/contenttype/forms"/>
  </ds:schemaRefs>
</ds:datastoreItem>
</file>

<file path=customXml/itemProps3.xml><?xml version="1.0" encoding="utf-8"?>
<ds:datastoreItem xmlns:ds="http://schemas.openxmlformats.org/officeDocument/2006/customXml" ds:itemID="{1283AA9A-965A-4AF3-B59A-DB2BC35256CB}">
  <ds:schemaRefs>
    <ds:schemaRef ds:uri="http://schemas.microsoft.com/office/2006/metadata/properties"/>
    <ds:schemaRef ds:uri="http://schemas.microsoft.com/office/infopath/2007/PartnerControls"/>
    <ds:schemaRef ds:uri="http://schemas.microsoft.com/sharepoint/v3"/>
    <ds:schemaRef ds:uri="6140e513-9c0e-4e73-9b29-9e780522eb94"/>
    <ds:schemaRef ds:uri="6a461f78-e7a2-485a-8a47-5fc604b04102"/>
    <ds:schemaRef ds:uri="a9f12287-5f74-4593-92c9-e973669b9a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Summary</vt:lpstr>
      <vt:lpstr>Case for additional funding</vt:lpstr>
      <vt:lpstr>Project benefits and VfM</vt:lpstr>
      <vt:lpstr>Risks to project delivery</vt:lpstr>
      <vt:lpstr>Sheet1</vt:lpstr>
      <vt:lpstr>Sheet2</vt:lpstr>
      <vt:lpstr>Sheet3</vt:lpstr>
      <vt:lpstr>Sheet4</vt:lpstr>
      <vt:lpstr>Sheet5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Helen Dyer</dc:creator>
  <cp:keywords/>
  <dc:description/>
  <cp:lastModifiedBy>Helen Dyer - Capital Programme Manager (SELEP)</cp:lastModifiedBy>
  <cp:revision/>
  <dcterms:created xsi:type="dcterms:W3CDTF">2020-10-25T18:26:50Z</dcterms:created>
  <dcterms:modified xsi:type="dcterms:W3CDTF">2022-10-13T11:04:47Z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2020-10-27T13:59:36Z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077e5463-6d37-43da-a064-0000db094379</vt:lpwstr>
  </property>
  <property fmtid="{D5CDD505-2E9C-101B-9397-08002B2CF9AE}" pid="8" name="MSIP_Label_39d8be9e-c8d9-4b9c-bd40-2c27cc7ea2e6_ContentBits">
    <vt:lpwstr>0</vt:lpwstr>
  </property>
  <property fmtid="{D5CDD505-2E9C-101B-9397-08002B2CF9AE}" pid="9" name="ContentTypeId">
    <vt:lpwstr>0x010100BB34A7656483B74FB66C73ECEA17E281</vt:lpwstr>
  </property>
  <property fmtid="{D5CDD505-2E9C-101B-9397-08002B2CF9AE}" pid="10" name="SV_QUERY_LIST_4F35BF76-6C0D-4D9B-82B2-816C12CF3733">
    <vt:lpwstr>empty_477D106A-C0D6-4607-AEBD-E2C9D60EA279</vt:lpwstr>
  </property>
  <property fmtid="{D5CDD505-2E9C-101B-9397-08002B2CF9AE}" pid="11" name="SV_HIDDEN_GRID_QUERY_LIST_4F35BF76-6C0D-4D9B-82B2-816C12CF3733">
    <vt:lpwstr>empty_477D106A-C0D6-4607-AEBD-E2C9D60EA279</vt:lpwstr>
  </property>
  <property fmtid="{D5CDD505-2E9C-101B-9397-08002B2CF9AE}" pid="12" name="MediaServiceImageTags">
    <vt:lpwstr/>
  </property>
</Properties>
</file>