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25" documentId="8_{D81F3764-6D3A-4FF8-BAF8-724A44B39BBD}" xr6:coauthVersionLast="45" xr6:coauthVersionMax="45" xr10:uidLastSave="{B6CA2E0C-CB6C-49C9-BC33-9D50CC220256}"/>
  <bookViews>
    <workbookView xWindow="25080" yWindow="-120" windowWidth="29040" windowHeight="15840" activeTab="4" xr2:uid="{00000000-000D-0000-FFFF-FFFF00000000}"/>
  </bookViews>
  <sheets>
    <sheet name="NOTES" sheetId="2" r:id="rId1"/>
    <sheet name="Summary" sheetId="10" r:id="rId2"/>
    <sheet name="LRSG" sheetId="8" r:id="rId3"/>
    <sheet name="ARG" sheetId="7" r:id="rId4"/>
    <sheet name="SBGF_RHLGF" sheetId="4" r:id="rId5"/>
    <sheet name="LADGF" sheetId="9" r:id="rId6"/>
    <sheet name="ENTERPRISES" sheetId="6" state="hidden" r:id="rId7"/>
  </sheets>
  <definedNames>
    <definedName name="_xlnm._FilterDatabase" localSheetId="6" hidden="1">ENTERPRISES!$A$1:$C$33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1" i="9" l="1"/>
  <c r="F41" i="9" s="1"/>
  <c r="C41" i="9"/>
  <c r="E41" i="4"/>
  <c r="C41" i="4"/>
  <c r="E41" i="7"/>
  <c r="F41" i="7" s="1"/>
  <c r="C41" i="7"/>
  <c r="E41" i="8"/>
  <c r="F41" i="8" s="1"/>
  <c r="C41" i="8"/>
  <c r="F41" i="4" l="1"/>
  <c r="E46" i="9" l="1"/>
  <c r="F46" i="9" s="1"/>
  <c r="D46" i="9"/>
  <c r="C46" i="9"/>
  <c r="F22" i="9"/>
  <c r="D22" i="9"/>
  <c r="E80" i="9"/>
  <c r="F80" i="9" s="1"/>
  <c r="C80" i="9"/>
  <c r="E79" i="9"/>
  <c r="C79" i="9"/>
  <c r="E78" i="9"/>
  <c r="C78" i="9"/>
  <c r="E77" i="9"/>
  <c r="C77" i="9"/>
  <c r="E76" i="9"/>
  <c r="C76" i="9"/>
  <c r="E72" i="9"/>
  <c r="C72" i="9"/>
  <c r="E71" i="9"/>
  <c r="C71" i="9"/>
  <c r="E70" i="9"/>
  <c r="C70" i="9"/>
  <c r="E69" i="9"/>
  <c r="C69" i="9"/>
  <c r="E68" i="9"/>
  <c r="C68" i="9"/>
  <c r="E67" i="9"/>
  <c r="C67" i="9"/>
  <c r="E66" i="9"/>
  <c r="C66" i="9"/>
  <c r="E65" i="9"/>
  <c r="C65" i="9"/>
  <c r="E64" i="9"/>
  <c r="C64" i="9"/>
  <c r="E63" i="9"/>
  <c r="C63" i="9"/>
  <c r="E62" i="9"/>
  <c r="C62" i="9"/>
  <c r="E61" i="9"/>
  <c r="C61" i="9"/>
  <c r="E60" i="9"/>
  <c r="C60" i="9"/>
  <c r="E56" i="9"/>
  <c r="C56" i="9"/>
  <c r="E55" i="9"/>
  <c r="C55" i="9"/>
  <c r="E54" i="9"/>
  <c r="C54" i="9"/>
  <c r="E53" i="9"/>
  <c r="C53" i="9"/>
  <c r="E52" i="9"/>
  <c r="C52" i="9"/>
  <c r="E48" i="9"/>
  <c r="F48" i="9" s="1"/>
  <c r="C48" i="9"/>
  <c r="E47" i="9"/>
  <c r="C47" i="9"/>
  <c r="E45" i="9"/>
  <c r="C45" i="9"/>
  <c r="E44" i="9"/>
  <c r="C44" i="9"/>
  <c r="E43" i="9"/>
  <c r="F43" i="9" s="1"/>
  <c r="C43" i="9"/>
  <c r="E42" i="9"/>
  <c r="C42" i="9"/>
  <c r="E40" i="9"/>
  <c r="C40" i="9"/>
  <c r="E36" i="9"/>
  <c r="C36" i="9"/>
  <c r="D12" i="10" s="1"/>
  <c r="F35" i="9"/>
  <c r="D35" i="9"/>
  <c r="D80" i="9" s="1"/>
  <c r="F34" i="9"/>
  <c r="D34" i="9"/>
  <c r="D48" i="9" s="1"/>
  <c r="F33" i="9"/>
  <c r="D33" i="9"/>
  <c r="D72" i="9" s="1"/>
  <c r="F32" i="9"/>
  <c r="D32" i="9"/>
  <c r="D71" i="9" s="1"/>
  <c r="F31" i="9"/>
  <c r="D31" i="9"/>
  <c r="D56" i="9" s="1"/>
  <c r="F30" i="9"/>
  <c r="D30" i="9"/>
  <c r="D70" i="9" s="1"/>
  <c r="F29" i="9"/>
  <c r="D29" i="9"/>
  <c r="D47" i="9" s="1"/>
  <c r="F28" i="9"/>
  <c r="D28" i="9"/>
  <c r="D69" i="9" s="1"/>
  <c r="F27" i="9"/>
  <c r="D27" i="9"/>
  <c r="D55" i="9" s="1"/>
  <c r="F26" i="9"/>
  <c r="D26" i="9"/>
  <c r="D68" i="9" s="1"/>
  <c r="F25" i="9"/>
  <c r="D25" i="9"/>
  <c r="D79" i="9" s="1"/>
  <c r="F24" i="9"/>
  <c r="D24" i="9"/>
  <c r="D54" i="9" s="1"/>
  <c r="F23" i="9"/>
  <c r="D23" i="9"/>
  <c r="D67" i="9" s="1"/>
  <c r="F21" i="9"/>
  <c r="D21" i="9"/>
  <c r="D66" i="9" s="1"/>
  <c r="F20" i="9"/>
  <c r="D20" i="9"/>
  <c r="D78" i="9" s="1"/>
  <c r="F19" i="9"/>
  <c r="D19" i="9"/>
  <c r="D77" i="9" s="1"/>
  <c r="F18" i="9"/>
  <c r="D18" i="9"/>
  <c r="D45" i="9" s="1"/>
  <c r="F17" i="9"/>
  <c r="D17" i="9"/>
  <c r="D65" i="9" s="1"/>
  <c r="F16" i="9"/>
  <c r="D16" i="9"/>
  <c r="D64" i="9" s="1"/>
  <c r="F15" i="9"/>
  <c r="D15" i="9"/>
  <c r="D44" i="9" s="1"/>
  <c r="F14" i="9"/>
  <c r="D14" i="9"/>
  <c r="D76" i="9" s="1"/>
  <c r="F13" i="9"/>
  <c r="D13" i="9"/>
  <c r="D63" i="9" s="1"/>
  <c r="F12" i="9"/>
  <c r="D12" i="9"/>
  <c r="D62" i="9" s="1"/>
  <c r="F11" i="9"/>
  <c r="D11" i="9"/>
  <c r="D43" i="9" s="1"/>
  <c r="F10" i="9"/>
  <c r="D10" i="9"/>
  <c r="D42" i="9" s="1"/>
  <c r="F9" i="9"/>
  <c r="D9" i="9"/>
  <c r="D53" i="9" s="1"/>
  <c r="F8" i="9"/>
  <c r="D8" i="9"/>
  <c r="D61" i="9" s="1"/>
  <c r="F7" i="9"/>
  <c r="D7" i="9"/>
  <c r="D41" i="9" s="1"/>
  <c r="F6" i="9"/>
  <c r="D6" i="9"/>
  <c r="D40" i="9" s="1"/>
  <c r="F5" i="9"/>
  <c r="D5" i="9"/>
  <c r="D52" i="9" s="1"/>
  <c r="F4" i="9"/>
  <c r="D4" i="9"/>
  <c r="D60" i="9" s="1"/>
  <c r="F36" i="9" l="1"/>
  <c r="G12" i="10" s="1"/>
  <c r="F12" i="10"/>
  <c r="F56" i="9"/>
  <c r="C57" i="9"/>
  <c r="F68" i="9"/>
  <c r="F72" i="9"/>
  <c r="F79" i="9"/>
  <c r="E81" i="9"/>
  <c r="F62" i="9"/>
  <c r="F66" i="9"/>
  <c r="F70" i="9"/>
  <c r="F77" i="9"/>
  <c r="F45" i="9"/>
  <c r="F42" i="9"/>
  <c r="F64" i="9"/>
  <c r="C81" i="9"/>
  <c r="F54" i="9"/>
  <c r="F44" i="9"/>
  <c r="F61" i="9"/>
  <c r="F40" i="9"/>
  <c r="F52" i="9"/>
  <c r="F55" i="9"/>
  <c r="F65" i="9"/>
  <c r="C49" i="9"/>
  <c r="F63" i="9"/>
  <c r="F67" i="9"/>
  <c r="F71" i="9"/>
  <c r="F78" i="9"/>
  <c r="F47" i="9"/>
  <c r="F53" i="9"/>
  <c r="C73" i="9"/>
  <c r="E73" i="9"/>
  <c r="F73" i="9" s="1"/>
  <c r="F69" i="9"/>
  <c r="F60" i="9"/>
  <c r="F76" i="9"/>
  <c r="E57" i="9"/>
  <c r="F57" i="9" s="1"/>
  <c r="E49" i="9"/>
  <c r="F81" i="9" l="1"/>
  <c r="F49" i="9"/>
  <c r="F35" i="4" l="1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E80" i="8"/>
  <c r="C80" i="8"/>
  <c r="E79" i="8"/>
  <c r="C79" i="8"/>
  <c r="E78" i="8"/>
  <c r="C78" i="8"/>
  <c r="E77" i="8"/>
  <c r="C77" i="8"/>
  <c r="E76" i="8"/>
  <c r="C76" i="8"/>
  <c r="E72" i="8"/>
  <c r="C72" i="8"/>
  <c r="E71" i="8"/>
  <c r="C71" i="8"/>
  <c r="E70" i="8"/>
  <c r="C70" i="8"/>
  <c r="E69" i="8"/>
  <c r="C69" i="8"/>
  <c r="E68" i="8"/>
  <c r="C68" i="8"/>
  <c r="E67" i="8"/>
  <c r="C67" i="8"/>
  <c r="E66" i="8"/>
  <c r="C66" i="8"/>
  <c r="E65" i="8"/>
  <c r="C65" i="8"/>
  <c r="E64" i="8"/>
  <c r="C64" i="8"/>
  <c r="E63" i="8"/>
  <c r="C63" i="8"/>
  <c r="E62" i="8"/>
  <c r="C62" i="8"/>
  <c r="E61" i="8"/>
  <c r="C61" i="8"/>
  <c r="E60" i="8"/>
  <c r="C60" i="8"/>
  <c r="E56" i="8"/>
  <c r="C56" i="8"/>
  <c r="E55" i="8"/>
  <c r="C55" i="8"/>
  <c r="E54" i="8"/>
  <c r="C54" i="8"/>
  <c r="E53" i="8"/>
  <c r="C53" i="8"/>
  <c r="E52" i="8"/>
  <c r="C52" i="8"/>
  <c r="E48" i="8"/>
  <c r="C48" i="8"/>
  <c r="E47" i="8"/>
  <c r="C47" i="8"/>
  <c r="E45" i="8"/>
  <c r="C45" i="8"/>
  <c r="E44" i="8"/>
  <c r="C44" i="8"/>
  <c r="E43" i="8"/>
  <c r="C43" i="8"/>
  <c r="E42" i="8"/>
  <c r="C42" i="8"/>
  <c r="E40" i="8"/>
  <c r="C40" i="8"/>
  <c r="E36" i="8"/>
  <c r="C36" i="8"/>
  <c r="D8" i="10" s="1"/>
  <c r="D35" i="8"/>
  <c r="D80" i="8" s="1"/>
  <c r="D34" i="8"/>
  <c r="D48" i="8" s="1"/>
  <c r="D33" i="8"/>
  <c r="D72" i="8" s="1"/>
  <c r="D32" i="8"/>
  <c r="D71" i="8" s="1"/>
  <c r="D31" i="8"/>
  <c r="D56" i="8" s="1"/>
  <c r="D30" i="8"/>
  <c r="D70" i="8" s="1"/>
  <c r="D29" i="8"/>
  <c r="D47" i="8" s="1"/>
  <c r="D28" i="8"/>
  <c r="D69" i="8" s="1"/>
  <c r="D27" i="8"/>
  <c r="D55" i="8" s="1"/>
  <c r="D26" i="8"/>
  <c r="D68" i="8" s="1"/>
  <c r="D25" i="8"/>
  <c r="D79" i="8" s="1"/>
  <c r="D24" i="8"/>
  <c r="D54" i="8" s="1"/>
  <c r="D23" i="8"/>
  <c r="D67" i="8" s="1"/>
  <c r="D21" i="8"/>
  <c r="D66" i="8" s="1"/>
  <c r="D20" i="8"/>
  <c r="D78" i="8" s="1"/>
  <c r="D19" i="8"/>
  <c r="D77" i="8" s="1"/>
  <c r="D18" i="8"/>
  <c r="D45" i="8" s="1"/>
  <c r="D17" i="8"/>
  <c r="D65" i="8" s="1"/>
  <c r="D16" i="8"/>
  <c r="D64" i="8" s="1"/>
  <c r="D15" i="8"/>
  <c r="D44" i="8" s="1"/>
  <c r="D14" i="8"/>
  <c r="D76" i="8" s="1"/>
  <c r="D13" i="8"/>
  <c r="D63" i="8" s="1"/>
  <c r="D12" i="8"/>
  <c r="D62" i="8" s="1"/>
  <c r="D11" i="8"/>
  <c r="D43" i="8" s="1"/>
  <c r="D10" i="8"/>
  <c r="D42" i="8" s="1"/>
  <c r="D9" i="8"/>
  <c r="D53" i="8" s="1"/>
  <c r="D8" i="8"/>
  <c r="D61" i="8" s="1"/>
  <c r="D7" i="8"/>
  <c r="D41" i="8" s="1"/>
  <c r="D6" i="8"/>
  <c r="D40" i="8" s="1"/>
  <c r="D5" i="8"/>
  <c r="D52" i="8" s="1"/>
  <c r="D4" i="8"/>
  <c r="D60" i="8" s="1"/>
  <c r="F36" i="8" l="1"/>
  <c r="G8" i="10" s="1"/>
  <c r="F8" i="10"/>
  <c r="F48" i="8"/>
  <c r="F52" i="8"/>
  <c r="F66" i="8"/>
  <c r="F42" i="8"/>
  <c r="F56" i="8"/>
  <c r="F63" i="8"/>
  <c r="F67" i="8"/>
  <c r="F71" i="8"/>
  <c r="F78" i="8"/>
  <c r="F55" i="8"/>
  <c r="F77" i="8"/>
  <c r="F40" i="8"/>
  <c r="F70" i="8"/>
  <c r="F45" i="8"/>
  <c r="F62" i="8"/>
  <c r="F79" i="8"/>
  <c r="F47" i="8"/>
  <c r="F64" i="8"/>
  <c r="F44" i="8"/>
  <c r="F54" i="8"/>
  <c r="F61" i="8"/>
  <c r="F65" i="8"/>
  <c r="F69" i="8"/>
  <c r="F76" i="8"/>
  <c r="F80" i="8"/>
  <c r="F68" i="8"/>
  <c r="F43" i="8"/>
  <c r="F53" i="8"/>
  <c r="F60" i="8"/>
  <c r="F72" i="8"/>
  <c r="C57" i="8"/>
  <c r="E49" i="8"/>
  <c r="E81" i="8"/>
  <c r="C49" i="8"/>
  <c r="C73" i="8"/>
  <c r="E73" i="8"/>
  <c r="C81" i="8"/>
  <c r="E57" i="8"/>
  <c r="F35" i="7"/>
  <c r="F34" i="7"/>
  <c r="F33" i="7"/>
  <c r="F32" i="7"/>
  <c r="F31" i="7"/>
  <c r="F30" i="7"/>
  <c r="F29" i="7"/>
  <c r="F28" i="7"/>
  <c r="F26" i="7"/>
  <c r="F25" i="7"/>
  <c r="F24" i="7"/>
  <c r="F23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D26" i="7"/>
  <c r="F57" i="8" l="1"/>
  <c r="F73" i="8"/>
  <c r="F81" i="8"/>
  <c r="F49" i="8"/>
  <c r="E80" i="7"/>
  <c r="C80" i="7"/>
  <c r="E79" i="7"/>
  <c r="C79" i="7"/>
  <c r="E78" i="7"/>
  <c r="C78" i="7"/>
  <c r="E77" i="7"/>
  <c r="C77" i="7"/>
  <c r="E76" i="7"/>
  <c r="C76" i="7"/>
  <c r="E72" i="7"/>
  <c r="C72" i="7"/>
  <c r="E71" i="7"/>
  <c r="C71" i="7"/>
  <c r="E70" i="7"/>
  <c r="C70" i="7"/>
  <c r="E69" i="7"/>
  <c r="C69" i="7"/>
  <c r="E68" i="7"/>
  <c r="C68" i="7"/>
  <c r="E67" i="7"/>
  <c r="C67" i="7"/>
  <c r="E66" i="7"/>
  <c r="C66" i="7"/>
  <c r="E65" i="7"/>
  <c r="C65" i="7"/>
  <c r="E64" i="7"/>
  <c r="C64" i="7"/>
  <c r="E63" i="7"/>
  <c r="C63" i="7"/>
  <c r="E62" i="7"/>
  <c r="C62" i="7"/>
  <c r="E61" i="7"/>
  <c r="C61" i="7"/>
  <c r="E60" i="7"/>
  <c r="C60" i="7"/>
  <c r="E56" i="7"/>
  <c r="C56" i="7"/>
  <c r="E54" i="7"/>
  <c r="C54" i="7"/>
  <c r="E53" i="7"/>
  <c r="C53" i="7"/>
  <c r="E52" i="7"/>
  <c r="C52" i="7"/>
  <c r="E48" i="7"/>
  <c r="C48" i="7"/>
  <c r="E47" i="7"/>
  <c r="C47" i="7"/>
  <c r="E45" i="7"/>
  <c r="C45" i="7"/>
  <c r="E44" i="7"/>
  <c r="C44" i="7"/>
  <c r="E43" i="7"/>
  <c r="C43" i="7"/>
  <c r="E42" i="7"/>
  <c r="C42" i="7"/>
  <c r="E40" i="7"/>
  <c r="C40" i="7"/>
  <c r="E36" i="7"/>
  <c r="C36" i="7"/>
  <c r="D9" i="10" s="1"/>
  <c r="D35" i="7"/>
  <c r="D80" i="7" s="1"/>
  <c r="D34" i="7"/>
  <c r="D48" i="7" s="1"/>
  <c r="D33" i="7"/>
  <c r="D72" i="7" s="1"/>
  <c r="D32" i="7"/>
  <c r="D71" i="7" s="1"/>
  <c r="D31" i="7"/>
  <c r="D56" i="7" s="1"/>
  <c r="D30" i="7"/>
  <c r="D70" i="7" s="1"/>
  <c r="D29" i="7"/>
  <c r="D47" i="7" s="1"/>
  <c r="D28" i="7"/>
  <c r="D69" i="7" s="1"/>
  <c r="D68" i="7"/>
  <c r="D25" i="7"/>
  <c r="D79" i="7" s="1"/>
  <c r="D24" i="7"/>
  <c r="D54" i="7" s="1"/>
  <c r="D23" i="7"/>
  <c r="D67" i="7" s="1"/>
  <c r="D21" i="7"/>
  <c r="D66" i="7" s="1"/>
  <c r="D20" i="7"/>
  <c r="D78" i="7" s="1"/>
  <c r="D19" i="7"/>
  <c r="D77" i="7" s="1"/>
  <c r="D18" i="7"/>
  <c r="D45" i="7" s="1"/>
  <c r="D17" i="7"/>
  <c r="D65" i="7" s="1"/>
  <c r="D16" i="7"/>
  <c r="D64" i="7" s="1"/>
  <c r="D15" i="7"/>
  <c r="D44" i="7" s="1"/>
  <c r="D14" i="7"/>
  <c r="D76" i="7" s="1"/>
  <c r="D13" i="7"/>
  <c r="D63" i="7" s="1"/>
  <c r="D12" i="7"/>
  <c r="D62" i="7" s="1"/>
  <c r="D11" i="7"/>
  <c r="D43" i="7" s="1"/>
  <c r="D10" i="7"/>
  <c r="D42" i="7" s="1"/>
  <c r="D9" i="7"/>
  <c r="D53" i="7" s="1"/>
  <c r="D8" i="7"/>
  <c r="D61" i="7" s="1"/>
  <c r="D7" i="7"/>
  <c r="D41" i="7" s="1"/>
  <c r="D6" i="7"/>
  <c r="D40" i="7" s="1"/>
  <c r="D5" i="7"/>
  <c r="D52" i="7" s="1"/>
  <c r="D4" i="7"/>
  <c r="D60" i="7" s="1"/>
  <c r="C40" i="6"/>
  <c r="D57" i="9" s="1"/>
  <c r="C39" i="6"/>
  <c r="D73" i="9" s="1"/>
  <c r="C38" i="6"/>
  <c r="D81" i="9" s="1"/>
  <c r="C37" i="6"/>
  <c r="D49" i="9" s="1"/>
  <c r="E80" i="4"/>
  <c r="E79" i="4"/>
  <c r="E78" i="4"/>
  <c r="E77" i="4"/>
  <c r="E76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6" i="4"/>
  <c r="E55" i="4"/>
  <c r="E54" i="4"/>
  <c r="E53" i="4"/>
  <c r="E52" i="4"/>
  <c r="E48" i="4"/>
  <c r="E47" i="4"/>
  <c r="E46" i="4"/>
  <c r="E45" i="4"/>
  <c r="E44" i="4"/>
  <c r="E43" i="4"/>
  <c r="E42" i="4"/>
  <c r="E40" i="4"/>
  <c r="C35" i="6"/>
  <c r="D5" i="4"/>
  <c r="D52" i="4" s="1"/>
  <c r="D6" i="4"/>
  <c r="D40" i="4" s="1"/>
  <c r="D7" i="4"/>
  <c r="D41" i="4" s="1"/>
  <c r="D8" i="4"/>
  <c r="D61" i="4" s="1"/>
  <c r="D9" i="4"/>
  <c r="D53" i="4" s="1"/>
  <c r="D10" i="4"/>
  <c r="D42" i="4" s="1"/>
  <c r="D11" i="4"/>
  <c r="D43" i="4" s="1"/>
  <c r="D12" i="4"/>
  <c r="D62" i="4" s="1"/>
  <c r="D13" i="4"/>
  <c r="D63" i="4" s="1"/>
  <c r="D14" i="4"/>
  <c r="D76" i="4" s="1"/>
  <c r="D15" i="4"/>
  <c r="D44" i="4" s="1"/>
  <c r="D16" i="4"/>
  <c r="D64" i="4" s="1"/>
  <c r="D17" i="4"/>
  <c r="D65" i="4" s="1"/>
  <c r="D18" i="4"/>
  <c r="D45" i="4" s="1"/>
  <c r="D19" i="4"/>
  <c r="D77" i="4" s="1"/>
  <c r="D20" i="4"/>
  <c r="D78" i="4" s="1"/>
  <c r="D21" i="4"/>
  <c r="D66" i="4" s="1"/>
  <c r="D22" i="4"/>
  <c r="D46" i="4" s="1"/>
  <c r="D23" i="4"/>
  <c r="D67" i="4" s="1"/>
  <c r="D24" i="4"/>
  <c r="D54" i="4" s="1"/>
  <c r="D25" i="4"/>
  <c r="D79" i="4" s="1"/>
  <c r="D26" i="4"/>
  <c r="D68" i="4" s="1"/>
  <c r="D27" i="4"/>
  <c r="D55" i="4" s="1"/>
  <c r="D28" i="4"/>
  <c r="D69" i="4" s="1"/>
  <c r="D29" i="4"/>
  <c r="D47" i="4" s="1"/>
  <c r="D30" i="4"/>
  <c r="D70" i="4" s="1"/>
  <c r="D31" i="4"/>
  <c r="D56" i="4" s="1"/>
  <c r="D32" i="4"/>
  <c r="D71" i="4" s="1"/>
  <c r="D33" i="4"/>
  <c r="D72" i="4" s="1"/>
  <c r="D34" i="4"/>
  <c r="D48" i="4" s="1"/>
  <c r="D35" i="4"/>
  <c r="D80" i="4" s="1"/>
  <c r="D4" i="4"/>
  <c r="D60" i="4" s="1"/>
  <c r="F9" i="10" l="1"/>
  <c r="F36" i="7"/>
  <c r="G9" i="10" s="1"/>
  <c r="F52" i="7"/>
  <c r="F78" i="7"/>
  <c r="F40" i="7"/>
  <c r="F45" i="7"/>
  <c r="F60" i="7"/>
  <c r="F64" i="7"/>
  <c r="F68" i="7"/>
  <c r="F72" i="7"/>
  <c r="F79" i="7"/>
  <c r="F67" i="7"/>
  <c r="F56" i="7"/>
  <c r="F44" i="7"/>
  <c r="F71" i="7"/>
  <c r="F63" i="7"/>
  <c r="F43" i="7"/>
  <c r="F48" i="7"/>
  <c r="F54" i="7"/>
  <c r="F62" i="7"/>
  <c r="F66" i="7"/>
  <c r="F70" i="7"/>
  <c r="F77" i="7"/>
  <c r="D36" i="7"/>
  <c r="E9" i="10" s="1"/>
  <c r="D36" i="9"/>
  <c r="E12" i="10" s="1"/>
  <c r="D36" i="8"/>
  <c r="E8" i="10" s="1"/>
  <c r="D49" i="8"/>
  <c r="D73" i="8"/>
  <c r="D81" i="8"/>
  <c r="F42" i="7"/>
  <c r="F47" i="7"/>
  <c r="F53" i="7"/>
  <c r="F61" i="7"/>
  <c r="F65" i="7"/>
  <c r="F69" i="7"/>
  <c r="F76" i="7"/>
  <c r="F80" i="7"/>
  <c r="D57" i="8"/>
  <c r="C81" i="7"/>
  <c r="D81" i="7" s="1"/>
  <c r="C73" i="7"/>
  <c r="D73" i="7" s="1"/>
  <c r="C49" i="7"/>
  <c r="D49" i="7" s="1"/>
  <c r="C57" i="7"/>
  <c r="D57" i="7" s="1"/>
  <c r="E73" i="7"/>
  <c r="E81" i="7"/>
  <c r="E49" i="7"/>
  <c r="E57" i="7"/>
  <c r="F57" i="7" l="1"/>
  <c r="F49" i="7"/>
  <c r="F81" i="7"/>
  <c r="F73" i="7"/>
  <c r="C80" i="4" l="1"/>
  <c r="F80" i="4" s="1"/>
  <c r="C79" i="4"/>
  <c r="F79" i="4" s="1"/>
  <c r="C78" i="4"/>
  <c r="F78" i="4" s="1"/>
  <c r="C77" i="4"/>
  <c r="F77" i="4" s="1"/>
  <c r="C76" i="4"/>
  <c r="F76" i="4" s="1"/>
  <c r="C72" i="4"/>
  <c r="F72" i="4" s="1"/>
  <c r="C71" i="4"/>
  <c r="F71" i="4" s="1"/>
  <c r="C70" i="4"/>
  <c r="F70" i="4" s="1"/>
  <c r="C69" i="4"/>
  <c r="F69" i="4" s="1"/>
  <c r="C68" i="4"/>
  <c r="F68" i="4" s="1"/>
  <c r="C67" i="4"/>
  <c r="F67" i="4" s="1"/>
  <c r="C66" i="4"/>
  <c r="F66" i="4" s="1"/>
  <c r="C65" i="4"/>
  <c r="F65" i="4" s="1"/>
  <c r="C64" i="4"/>
  <c r="F64" i="4" s="1"/>
  <c r="C63" i="4"/>
  <c r="F63" i="4" s="1"/>
  <c r="C62" i="4"/>
  <c r="F62" i="4" s="1"/>
  <c r="C61" i="4"/>
  <c r="F61" i="4" s="1"/>
  <c r="C60" i="4"/>
  <c r="F60" i="4" s="1"/>
  <c r="C56" i="4"/>
  <c r="F56" i="4" s="1"/>
  <c r="C55" i="4"/>
  <c r="F55" i="4" s="1"/>
  <c r="C54" i="4"/>
  <c r="F54" i="4" s="1"/>
  <c r="C53" i="4"/>
  <c r="F53" i="4" s="1"/>
  <c r="C52" i="4"/>
  <c r="F52" i="4" s="1"/>
  <c r="C48" i="4"/>
  <c r="F48" i="4" s="1"/>
  <c r="C47" i="4"/>
  <c r="F47" i="4" s="1"/>
  <c r="C46" i="4"/>
  <c r="F46" i="4" s="1"/>
  <c r="C45" i="4"/>
  <c r="F45" i="4" s="1"/>
  <c r="C44" i="4"/>
  <c r="F44" i="4" s="1"/>
  <c r="C43" i="4"/>
  <c r="F43" i="4" s="1"/>
  <c r="C42" i="4"/>
  <c r="F42" i="4" s="1"/>
  <c r="C40" i="4"/>
  <c r="F40" i="4" s="1"/>
  <c r="C81" i="4" l="1"/>
  <c r="D81" i="4" s="1"/>
  <c r="C57" i="4"/>
  <c r="D57" i="4" s="1"/>
  <c r="C36" i="4"/>
  <c r="C49" i="4"/>
  <c r="D49" i="4" s="1"/>
  <c r="C73" i="4"/>
  <c r="D73" i="4" s="1"/>
  <c r="D36" i="4" l="1"/>
  <c r="E11" i="10" s="1"/>
  <c r="D11" i="10"/>
  <c r="D14" i="10" s="1"/>
  <c r="E81" i="4"/>
  <c r="F81" i="4" s="1"/>
  <c r="E57" i="4"/>
  <c r="F57" i="4" s="1"/>
  <c r="E49" i="4"/>
  <c r="F49" i="4" s="1"/>
  <c r="E36" i="4" l="1"/>
  <c r="E73" i="4"/>
  <c r="F73" i="4" s="1"/>
  <c r="F11" i="10" l="1"/>
  <c r="F14" i="10" s="1"/>
  <c r="F36" i="4"/>
  <c r="G11" i="10" s="1"/>
</calcChain>
</file>

<file path=xl/sharedStrings.xml><?xml version="1.0" encoding="utf-8"?>
<sst xmlns="http://schemas.openxmlformats.org/spreadsheetml/2006/main" count="480" uniqueCount="78">
  <si>
    <t>https://www.gov.uk/government/publications/coronavirus-grant-funding-local-authority-payments-to-small-and-medium-businesses</t>
  </si>
  <si>
    <t>SELEP</t>
  </si>
  <si>
    <t>Ashford</t>
  </si>
  <si>
    <t>Basildon</t>
  </si>
  <si>
    <t>Braintree</t>
  </si>
  <si>
    <t>Brentwood</t>
  </si>
  <si>
    <t>Canterbury</t>
  </si>
  <si>
    <t>Castle Point</t>
  </si>
  <si>
    <t>Chelmsford</t>
  </si>
  <si>
    <t>Colchester</t>
  </si>
  <si>
    <t>Dartford</t>
  </si>
  <si>
    <t>Dover</t>
  </si>
  <si>
    <t>Eastbourne</t>
  </si>
  <si>
    <t>Epping Forest</t>
  </si>
  <si>
    <t>Folkestone and Hythe</t>
  </si>
  <si>
    <t>Gravesham</t>
  </si>
  <si>
    <t>Harlow</t>
  </si>
  <si>
    <t>Hastings</t>
  </si>
  <si>
    <t>Lewes</t>
  </si>
  <si>
    <t>Maidstone</t>
  </si>
  <si>
    <t>Maldon</t>
  </si>
  <si>
    <t>Medway</t>
  </si>
  <si>
    <t>Rochford</t>
  </si>
  <si>
    <t>Rother</t>
  </si>
  <si>
    <t>Sevenoaks</t>
  </si>
  <si>
    <t>Southend-on-Sea</t>
  </si>
  <si>
    <t>Swale</t>
  </si>
  <si>
    <t>Tendring</t>
  </si>
  <si>
    <t>Thanet</t>
  </si>
  <si>
    <t>Thurrock</t>
  </si>
  <si>
    <t>Tonbridge and Malling</t>
  </si>
  <si>
    <t>Tunbridge Wells</t>
  </si>
  <si>
    <t>Uttlesford</t>
  </si>
  <si>
    <t>Wealden</t>
  </si>
  <si>
    <t>ESSEX</t>
  </si>
  <si>
    <t>KENT &amp; MEDWAY</t>
  </si>
  <si>
    <t>EAST SUSSEX</t>
  </si>
  <si>
    <t>SOUTH ESSEX</t>
  </si>
  <si>
    <t>Grants Paid</t>
  </si>
  <si>
    <t>Value (£ mill)</t>
  </si>
  <si>
    <t>Total</t>
  </si>
  <si>
    <t>Total Value 
(£ mill)</t>
  </si>
  <si>
    <t>Average Value
( £)</t>
  </si>
  <si>
    <t>K</t>
  </si>
  <si>
    <t>E</t>
  </si>
  <si>
    <t>ES</t>
  </si>
  <si>
    <t>SE</t>
  </si>
  <si>
    <t>Total Value 
(£ 000's)</t>
  </si>
  <si>
    <t>Additional Restrictions Grant</t>
  </si>
  <si>
    <t>Local Restrictions Support Grant</t>
  </si>
  <si>
    <t>Local Authority Discretionary Grant Fund</t>
  </si>
  <si>
    <t>SBGF/RHLGF</t>
  </si>
  <si>
    <t>Fed Area</t>
  </si>
  <si>
    <t>Local Authority</t>
  </si>
  <si>
    <t>Enterprises</t>
  </si>
  <si>
    <t>This data covers coronavirus grant schemes managed by local authorities on behalf of SMEs:</t>
  </si>
  <si>
    <t>Additional Restrictions Support Grant (ARG)</t>
  </si>
  <si>
    <t>Small Business Grants Fund (SBGF) - closed August 2020</t>
  </si>
  <si>
    <t>Retail, Hospitality and Leisure Business Grants Fund (RHLGF) - closed August 2020</t>
  </si>
  <si>
    <t>Local Authority Discretionary Grants Fund (LADGF) - closed August 2020</t>
  </si>
  <si>
    <t>SOURCE:</t>
  </si>
  <si>
    <t>Local Restrictions Support Grants (LRSG) - including Christmas Support Grant</t>
  </si>
  <si>
    <t>This data does not include the National lockdown funding which commenced on 5 January 2021 or grants paid out under the LRSG (Closed) addendum: Tier 4</t>
  </si>
  <si>
    <t>The data are based on the latest estimates for these grants by local authorities as at 17 January 2021.</t>
  </si>
  <si>
    <t xml:space="preserve">  Payments up to the 17th January 2021</t>
  </si>
  <si>
    <t>LADGF</t>
  </si>
  <si>
    <t>Schemes currently in payment</t>
  </si>
  <si>
    <t>LRSG</t>
  </si>
  <si>
    <t>ARG</t>
  </si>
  <si>
    <t xml:space="preserve">Total payments: </t>
  </si>
  <si>
    <t>Grant Scheme</t>
  </si>
  <si>
    <t>Number of Grants made</t>
  </si>
  <si>
    <t>as %age of businesses</t>
  </si>
  <si>
    <t>Average Value
(£)</t>
  </si>
  <si>
    <t>Schemes closed in August 2020</t>
  </si>
  <si>
    <t xml:space="preserve">  Scheme closed August 2020</t>
  </si>
  <si>
    <r>
      <rPr>
        <b/>
        <sz val="12"/>
        <color theme="1"/>
        <rFont val="Calibri"/>
        <family val="2"/>
        <scheme val="minor"/>
      </rPr>
      <t>DESCRIPTION: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Coronavirus grant funding: local authority payments to small and medium businesses</t>
    </r>
  </si>
  <si>
    <t xml:space="preserve">  Small Business Grants Fund &amp; Retail, Hospitality and Leisure Business Grants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</si>
</sst>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C1C1C1"/>
      </left>
      <right style="thin">
        <color indexed="64"/>
      </right>
      <top style="thin">
        <color rgb="FFC1C1C1"/>
      </top>
      <bottom style="thin">
        <color rgb="FFC1C1C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46">
    <xf numFmtId="0" fontId="0" fillId="0" borderId="0" xfId="0"/>
    <xf numFmtId="0" fontId="19" fillId="33" borderId="0" xfId="0" applyFont="1" applyFill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3" fontId="0" fillId="0" borderId="10" xfId="0" applyNumberFormat="1" applyBorder="1" applyAlignment="1">
      <alignment horizontal="right" vertical="center" indent="1"/>
    </xf>
    <xf numFmtId="164" fontId="0" fillId="0" borderId="10" xfId="0" applyNumberFormat="1" applyBorder="1" applyAlignment="1">
      <alignment horizontal="right" vertical="center" indent="1"/>
    </xf>
    <xf numFmtId="3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left" vertical="center"/>
    </xf>
    <xf numFmtId="0" fontId="16" fillId="0" borderId="0" xfId="0" applyFont="1"/>
    <xf numFmtId="0" fontId="16" fillId="0" borderId="0" xfId="0" applyFont="1" applyAlignment="1">
      <alignment horizontal="left" vertical="top"/>
    </xf>
    <xf numFmtId="3" fontId="22" fillId="0" borderId="12" xfId="0" applyNumberFormat="1" applyFont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16" fillId="0" borderId="15" xfId="0" applyFont="1" applyBorder="1" applyAlignment="1">
      <alignment horizontal="center" vertical="center"/>
    </xf>
    <xf numFmtId="3" fontId="22" fillId="0" borderId="16" xfId="0" applyNumberFormat="1" applyFont="1" applyBorder="1" applyAlignment="1">
      <alignment horizontal="right" vertical="center" indent="1"/>
    </xf>
    <xf numFmtId="165" fontId="22" fillId="0" borderId="16" xfId="0" applyNumberFormat="1" applyFont="1" applyBorder="1" applyAlignment="1">
      <alignment horizontal="right" vertical="center" indent="1"/>
    </xf>
    <xf numFmtId="164" fontId="22" fillId="0" borderId="16" xfId="0" applyNumberFormat="1" applyFont="1" applyBorder="1" applyAlignment="1">
      <alignment horizontal="right" vertical="center" indent="1"/>
    </xf>
    <xf numFmtId="0" fontId="21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 vertical="top"/>
    </xf>
    <xf numFmtId="0" fontId="23" fillId="0" borderId="13" xfId="0" applyFont="1" applyBorder="1" applyAlignment="1">
      <alignment horizontal="left" vertical="top"/>
    </xf>
    <xf numFmtId="3" fontId="0" fillId="34" borderId="14" xfId="0" applyNumberFormat="1" applyFont="1" applyFill="1" applyBorder="1" applyAlignment="1">
      <alignment horizontal="right"/>
    </xf>
    <xf numFmtId="3" fontId="16" fillId="0" borderId="0" xfId="0" applyNumberFormat="1" applyFont="1"/>
    <xf numFmtId="0" fontId="24" fillId="0" borderId="0" xfId="0" applyFont="1"/>
    <xf numFmtId="0" fontId="25" fillId="0" borderId="0" xfId="42" applyFont="1" applyAlignment="1">
      <alignment horizontal="left" vertical="center"/>
    </xf>
    <xf numFmtId="0" fontId="24" fillId="0" borderId="0" xfId="0" applyFont="1" applyAlignment="1">
      <alignment wrapText="1"/>
    </xf>
    <xf numFmtId="0" fontId="21" fillId="0" borderId="0" xfId="0" applyFont="1" applyAlignment="1">
      <alignment horizontal="left" vertical="center"/>
    </xf>
    <xf numFmtId="0" fontId="26" fillId="0" borderId="0" xfId="0" applyFont="1"/>
    <xf numFmtId="0" fontId="26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3" fontId="24" fillId="0" borderId="0" xfId="0" applyNumberFormat="1" applyFont="1" applyBorder="1" applyAlignment="1">
      <alignment horizontal="right" vertical="center" wrapText="1"/>
    </xf>
    <xf numFmtId="165" fontId="24" fillId="0" borderId="0" xfId="0" applyNumberFormat="1" applyFont="1" applyBorder="1" applyAlignment="1">
      <alignment horizontal="right" vertical="center" wrapText="1"/>
    </xf>
    <xf numFmtId="166" fontId="24" fillId="0" borderId="0" xfId="0" applyNumberFormat="1" applyFont="1" applyBorder="1" applyAlignment="1">
      <alignment horizontal="right" vertical="center" wrapText="1"/>
    </xf>
    <xf numFmtId="0" fontId="24" fillId="0" borderId="0" xfId="0" applyFont="1" applyBorder="1" applyAlignment="1">
      <alignment horizontal="right" vertical="center" wrapText="1"/>
    </xf>
    <xf numFmtId="3" fontId="24" fillId="0" borderId="0" xfId="0" applyNumberFormat="1" applyFont="1" applyAlignment="1">
      <alignment horizontal="right"/>
    </xf>
    <xf numFmtId="165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0" fontId="24" fillId="0" borderId="17" xfId="0" applyFont="1" applyBorder="1"/>
    <xf numFmtId="0" fontId="26" fillId="0" borderId="18" xfId="0" applyFont="1" applyBorder="1" applyAlignment="1">
      <alignment vertical="center"/>
    </xf>
    <xf numFmtId="0" fontId="24" fillId="0" borderId="19" xfId="0" applyFont="1" applyBorder="1"/>
    <xf numFmtId="0" fontId="26" fillId="0" borderId="0" xfId="0" applyFont="1" applyBorder="1" applyAlignment="1">
      <alignment vertical="center"/>
    </xf>
    <xf numFmtId="0" fontId="24" fillId="0" borderId="0" xfId="0" applyFont="1" applyBorder="1"/>
    <xf numFmtId="3" fontId="26" fillId="0" borderId="17" xfId="0" applyNumberFormat="1" applyFont="1" applyBorder="1"/>
    <xf numFmtId="0" fontId="26" fillId="0" borderId="17" xfId="0" applyFont="1" applyBorder="1"/>
    <xf numFmtId="166" fontId="26" fillId="0" borderId="17" xfId="0" applyNumberFormat="1" applyFont="1" applyBorder="1" applyAlignment="1">
      <alignment horizontal="righ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C0000"/>
      <color rgb="FFCC3300"/>
      <color rgb="FFFF3300"/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tx1"/>
                </a:solidFill>
              </a:rPr>
              <a:t>Local Restrictions Support</a:t>
            </a:r>
            <a:r>
              <a:rPr lang="en-US" sz="1400" b="1" baseline="0">
                <a:solidFill>
                  <a:schemeClr val="tx1"/>
                </a:solidFill>
              </a:rPr>
              <a:t> Grant</a:t>
            </a:r>
            <a:endParaRPr lang="en-US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US" sz="1100" i="1">
                <a:solidFill>
                  <a:srgbClr val="595959"/>
                </a:solidFill>
              </a:rPr>
              <a:t>grants made as a percentage</a:t>
            </a:r>
            <a:r>
              <a:rPr lang="en-US" sz="1100" i="1" baseline="0">
                <a:solidFill>
                  <a:srgbClr val="595959"/>
                </a:solidFill>
              </a:rPr>
              <a:t> of local businesses up to 17th January</a:t>
            </a:r>
            <a:endParaRPr lang="en-US" sz="1100" i="1">
              <a:solidFill>
                <a:srgbClr val="595959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153097125384725"/>
          <c:y val="0.13533186731762628"/>
          <c:w val="0.71387120726879583"/>
          <c:h val="0.8472308371305198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LRSG!$D$3</c:f>
              <c:strCache>
                <c:ptCount val="1"/>
                <c:pt idx="0">
                  <c:v>as %age of businesses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LRSG!$B$4:$B$35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LRSG!$D$4:$D$35</c:f>
              <c:numCache>
                <c:formatCode>0.0%</c:formatCode>
                <c:ptCount val="32"/>
                <c:pt idx="0">
                  <c:v>0.26844106463878326</c:v>
                </c:pt>
                <c:pt idx="1">
                  <c:v>0.11496163682864451</c:v>
                </c:pt>
                <c:pt idx="2">
                  <c:v>0.15903250188964474</c:v>
                </c:pt>
                <c:pt idx="3">
                  <c:v>0.12415300546448088</c:v>
                </c:pt>
                <c:pt idx="4">
                  <c:v>0.20962962962962964</c:v>
                </c:pt>
                <c:pt idx="5">
                  <c:v>0.18289085545722714</c:v>
                </c:pt>
                <c:pt idx="6">
                  <c:v>0.43457090687766281</c:v>
                </c:pt>
                <c:pt idx="7">
                  <c:v>0.33252850435949027</c:v>
                </c:pt>
                <c:pt idx="8">
                  <c:v>8.1443298969072167E-2</c:v>
                </c:pt>
                <c:pt idx="9">
                  <c:v>0.22184873949579831</c:v>
                </c:pt>
                <c:pt idx="10">
                  <c:v>0.34968749999999998</c:v>
                </c:pt>
                <c:pt idx="11">
                  <c:v>6.9549330085261873E-2</c:v>
                </c:pt>
                <c:pt idx="12">
                  <c:v>0.36933333333333335</c:v>
                </c:pt>
                <c:pt idx="13">
                  <c:v>0.12632880098887517</c:v>
                </c:pt>
                <c:pt idx="14">
                  <c:v>0.11523809523809524</c:v>
                </c:pt>
                <c:pt idx="15">
                  <c:v>0.31111111111111112</c:v>
                </c:pt>
                <c:pt idx="16">
                  <c:v>0.16839729119638827</c:v>
                </c:pt>
                <c:pt idx="17">
                  <c:v>0.17241830065359476</c:v>
                </c:pt>
                <c:pt idx="19">
                  <c:v>0.13674732695554306</c:v>
                </c:pt>
                <c:pt idx="20">
                  <c:v>0.35822102425876012</c:v>
                </c:pt>
                <c:pt idx="21">
                  <c:v>0.19663865546218487</c:v>
                </c:pt>
                <c:pt idx="22">
                  <c:v>7.824143070044709E-2</c:v>
                </c:pt>
                <c:pt idx="23">
                  <c:v>0.20300429184549357</c:v>
                </c:pt>
                <c:pt idx="24">
                  <c:v>0.14581673306772908</c:v>
                </c:pt>
                <c:pt idx="25">
                  <c:v>0.22885906040268456</c:v>
                </c:pt>
                <c:pt idx="26">
                  <c:v>0.34444444444444444</c:v>
                </c:pt>
                <c:pt idx="27">
                  <c:v>8.600583090379009E-2</c:v>
                </c:pt>
                <c:pt idx="28">
                  <c:v>0.10817506193228736</c:v>
                </c:pt>
                <c:pt idx="29">
                  <c:v>0.15766192733017378</c:v>
                </c:pt>
                <c:pt idx="30">
                  <c:v>0.15890410958904111</c:v>
                </c:pt>
                <c:pt idx="31">
                  <c:v>8.6067019400352732E-2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67-4806-80F0-18CE37CD2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08397496"/>
        <c:axId val="808399464"/>
        <c:extLst/>
      </c:barChart>
      <c:catAx>
        <c:axId val="808397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9464"/>
        <c:crosses val="autoZero"/>
        <c:auto val="1"/>
        <c:lblAlgn val="ctr"/>
        <c:lblOffset val="100"/>
        <c:noMultiLvlLbl val="0"/>
      </c:catAx>
      <c:valAx>
        <c:axId val="8083994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7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 Restrictons Support Grant </a:t>
            </a:r>
            <a:r>
              <a:rPr lang="en-GB" b="1" baseline="0">
                <a:solidFill>
                  <a:schemeClr val="tx1"/>
                </a:solidFill>
              </a:rPr>
              <a:t>(£mill's</a:t>
            </a:r>
            <a:r>
              <a:rPr lang="en-GB" baseline="0">
                <a:solidFill>
                  <a:schemeClr val="tx1"/>
                </a:solidFill>
              </a:rPr>
              <a:t>) </a:t>
            </a:r>
          </a:p>
          <a:p>
            <a:pPr>
              <a:defRPr/>
            </a:pPr>
            <a:r>
              <a:rPr lang="en-GB" sz="1200" i="1" baseline="0">
                <a:solidFill>
                  <a:schemeClr val="tx1"/>
                </a:solidFill>
              </a:rPr>
              <a:t>payments made to 17th January</a:t>
            </a:r>
            <a:endParaRPr lang="en-GB" sz="12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7955403145436"/>
          <c:y val="0.19753210797321891"/>
          <c:w val="0.86473117230386631"/>
          <c:h val="0.64877476105754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LRSG!$B$39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LRSG!$E$49</c:f>
              <c:numCache>
                <c:formatCode>#,##0.0</c:formatCode>
                <c:ptCount val="1"/>
                <c:pt idx="0">
                  <c:v>11.914497999999998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CHARTS!#REF!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DD0-442E-AD1C-5419CF980619}"/>
            </c:ext>
          </c:extLst>
        </c:ser>
        <c:ser>
          <c:idx val="1"/>
          <c:order val="1"/>
          <c:tx>
            <c:strRef>
              <c:f>LRSG!$B$51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LRSG!$E$57</c:f>
              <c:numCache>
                <c:formatCode>#,##0.0</c:formatCode>
                <c:ptCount val="1"/>
                <c:pt idx="0">
                  <c:v>5.8228979999999995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CHARTS!#REF!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DD0-442E-AD1C-5419CF980619}"/>
            </c:ext>
          </c:extLst>
        </c:ser>
        <c:ser>
          <c:idx val="2"/>
          <c:order val="2"/>
          <c:tx>
            <c:strRef>
              <c:f>LRSG!$B$59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CC0000"/>
            </a:solidFill>
            <a:ln>
              <a:solidFill>
                <a:srgbClr val="C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LRSG!$E$73</c:f>
              <c:numCache>
                <c:formatCode>#,##0.0</c:formatCode>
                <c:ptCount val="1"/>
                <c:pt idx="0">
                  <c:v>17.184188000000002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D0-442E-AD1C-5419CF980619}"/>
            </c:ext>
          </c:extLst>
        </c:ser>
        <c:ser>
          <c:idx val="3"/>
          <c:order val="3"/>
          <c:tx>
            <c:strRef>
              <c:f>LRSG!$B$75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LRSG!$E$81</c:f>
              <c:numCache>
                <c:formatCode>#,##0.0</c:formatCode>
                <c:ptCount val="1"/>
                <c:pt idx="0">
                  <c:v>5.6922309999999996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D0-442E-AD1C-5419CF980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5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tx1"/>
                </a:solidFill>
              </a:rPr>
              <a:t>Additional Restrictions Grant</a:t>
            </a:r>
          </a:p>
          <a:p>
            <a:pPr>
              <a:defRPr/>
            </a:pPr>
            <a:r>
              <a:rPr lang="en-US" sz="1100" i="1">
                <a:solidFill>
                  <a:srgbClr val="595959"/>
                </a:solidFill>
              </a:rPr>
              <a:t>grants made as a percentage</a:t>
            </a:r>
            <a:r>
              <a:rPr lang="en-US" sz="1100" i="1" baseline="0">
                <a:solidFill>
                  <a:srgbClr val="595959"/>
                </a:solidFill>
              </a:rPr>
              <a:t> of local businesses up to 17th January</a:t>
            </a:r>
            <a:endParaRPr lang="en-US" sz="1100" i="1">
              <a:solidFill>
                <a:srgbClr val="595959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153097125384725"/>
          <c:y val="0.14201524300824178"/>
          <c:w val="0.71387120726879583"/>
          <c:h val="0.8405474614399043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ARG!$D$3</c:f>
              <c:strCache>
                <c:ptCount val="1"/>
                <c:pt idx="0">
                  <c:v>as %age of businesses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ARG!$B$4:$B$35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ARG!$D$4:$D$35</c:f>
              <c:numCache>
                <c:formatCode>0.0%</c:formatCode>
                <c:ptCount val="32"/>
                <c:pt idx="0">
                  <c:v>5.4904942965779469E-2</c:v>
                </c:pt>
                <c:pt idx="1">
                  <c:v>0.21112531969309464</c:v>
                </c:pt>
                <c:pt idx="2">
                  <c:v>4.0060468631897203E-2</c:v>
                </c:pt>
                <c:pt idx="3">
                  <c:v>7.4535519125683056E-2</c:v>
                </c:pt>
                <c:pt idx="4">
                  <c:v>4.9629629629629628E-2</c:v>
                </c:pt>
                <c:pt idx="5">
                  <c:v>1.799410029498525E-2</c:v>
                </c:pt>
                <c:pt idx="6">
                  <c:v>6.999391357273281E-2</c:v>
                </c:pt>
                <c:pt idx="7">
                  <c:v>9.1079812206572769E-2</c:v>
                </c:pt>
                <c:pt idx="8">
                  <c:v>1.8762886597938143E-2</c:v>
                </c:pt>
                <c:pt idx="9">
                  <c:v>3.2773109243697481E-2</c:v>
                </c:pt>
                <c:pt idx="10">
                  <c:v>2.8125000000000001E-2</c:v>
                </c:pt>
                <c:pt idx="11">
                  <c:v>1.9366626065773447E-2</c:v>
                </c:pt>
                <c:pt idx="12">
                  <c:v>0.14746666666666666</c:v>
                </c:pt>
                <c:pt idx="13">
                  <c:v>2.595797280593325E-2</c:v>
                </c:pt>
                <c:pt idx="14">
                  <c:v>9.8412698412698417E-3</c:v>
                </c:pt>
                <c:pt idx="15">
                  <c:v>2.0811287477954146E-2</c:v>
                </c:pt>
                <c:pt idx="16">
                  <c:v>1.4898419864559819E-2</c:v>
                </c:pt>
                <c:pt idx="17">
                  <c:v>3.2549019607843135E-2</c:v>
                </c:pt>
                <c:pt idx="19">
                  <c:v>3.7141249296567249E-3</c:v>
                </c:pt>
                <c:pt idx="20">
                  <c:v>3.0727762803234502E-2</c:v>
                </c:pt>
                <c:pt idx="21">
                  <c:v>3.0732292917166868E-2</c:v>
                </c:pt>
                <c:pt idx="22">
                  <c:v>2.0268256333830104E-2</c:v>
                </c:pt>
                <c:pt idx="24">
                  <c:v>6.713147410358565E-2</c:v>
                </c:pt>
                <c:pt idx="25">
                  <c:v>7.6062639821029079E-3</c:v>
                </c:pt>
                <c:pt idx="26">
                  <c:v>2.8148148148148148E-2</c:v>
                </c:pt>
                <c:pt idx="27">
                  <c:v>4.1836734693877553E-2</c:v>
                </c:pt>
                <c:pt idx="28">
                  <c:v>4.8389760528488854E-2</c:v>
                </c:pt>
                <c:pt idx="29">
                  <c:v>1.3270142180094787E-2</c:v>
                </c:pt>
                <c:pt idx="30">
                  <c:v>3.2146118721461184E-2</c:v>
                </c:pt>
                <c:pt idx="31">
                  <c:v>7.1722516166960616E-3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9-4B5A-968B-2FEA51F67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08397496"/>
        <c:axId val="808399464"/>
        <c:extLst/>
      </c:barChart>
      <c:catAx>
        <c:axId val="808397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9464"/>
        <c:crosses val="autoZero"/>
        <c:auto val="1"/>
        <c:lblAlgn val="ctr"/>
        <c:lblOffset val="100"/>
        <c:noMultiLvlLbl val="0"/>
      </c:catAx>
      <c:valAx>
        <c:axId val="8083994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7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Additional Restrictions Grant </a:t>
            </a:r>
            <a:r>
              <a:rPr lang="en-GB" b="1" baseline="0">
                <a:solidFill>
                  <a:schemeClr val="tx1"/>
                </a:solidFill>
              </a:rPr>
              <a:t>(£000's</a:t>
            </a:r>
            <a:r>
              <a:rPr lang="en-GB" baseline="0">
                <a:solidFill>
                  <a:schemeClr val="tx1"/>
                </a:solidFill>
              </a:rPr>
              <a:t>) </a:t>
            </a:r>
          </a:p>
          <a:p>
            <a:pPr>
              <a:defRPr/>
            </a:pPr>
            <a:r>
              <a:rPr lang="en-GB" sz="1200" i="1" baseline="0">
                <a:solidFill>
                  <a:schemeClr val="tx1"/>
                </a:solidFill>
              </a:rPr>
              <a:t>payments made up to 17 January</a:t>
            </a:r>
            <a:endParaRPr lang="en-GB" sz="12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7955403145436"/>
          <c:y val="0.19753210797321891"/>
          <c:w val="0.86473117230386631"/>
          <c:h val="0.66196519456581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ARG!$B$39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ARG!$E$49</c:f>
              <c:numCache>
                <c:formatCode>#,##0</c:formatCode>
                <c:ptCount val="1"/>
                <c:pt idx="0">
                  <c:v>5709.1570000000011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CHARTS!#REF!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AA0-4843-B808-6900663B84EC}"/>
            </c:ext>
          </c:extLst>
        </c:ser>
        <c:ser>
          <c:idx val="1"/>
          <c:order val="1"/>
          <c:tx>
            <c:strRef>
              <c:f>ARG!$B$51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ARG!$E$57</c:f>
              <c:numCache>
                <c:formatCode>#,##0</c:formatCode>
                <c:ptCount val="1"/>
                <c:pt idx="0">
                  <c:v>2988.1800000000003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CHARTS!#REF!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AA0-4843-B808-6900663B84EC}"/>
            </c:ext>
          </c:extLst>
        </c:ser>
        <c:ser>
          <c:idx val="2"/>
          <c:order val="2"/>
          <c:tx>
            <c:strRef>
              <c:f>ARG!$B$59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CC0000"/>
            </a:solidFill>
            <a:ln>
              <a:solidFill>
                <a:srgbClr val="C00000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ARG!$E$73</c:f>
              <c:numCache>
                <c:formatCode>#,##0</c:formatCode>
                <c:ptCount val="1"/>
                <c:pt idx="0">
                  <c:v>3186.5650000000001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A0-4843-B808-6900663B84EC}"/>
            </c:ext>
          </c:extLst>
        </c:ser>
        <c:ser>
          <c:idx val="3"/>
          <c:order val="3"/>
          <c:tx>
            <c:strRef>
              <c:f>ARG!$B$75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ARG!$E$81</c:f>
              <c:numCache>
                <c:formatCode>#,##0</c:formatCode>
                <c:ptCount val="1"/>
                <c:pt idx="0">
                  <c:v>495.87200000000001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A0-4843-B808-6900663B8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5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tx1"/>
                </a:solidFill>
              </a:rPr>
              <a:t>Local Authority Grant</a:t>
            </a:r>
            <a:r>
              <a:rPr lang="en-US" sz="1400" b="1" baseline="0">
                <a:solidFill>
                  <a:schemeClr val="tx1"/>
                </a:solidFill>
              </a:rPr>
              <a:t> Payments (SBGF + RHLGF) </a:t>
            </a:r>
            <a:endParaRPr lang="en-US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US" sz="1100" i="1">
                <a:solidFill>
                  <a:srgbClr val="595959"/>
                </a:solidFill>
              </a:rPr>
              <a:t>percentage</a:t>
            </a:r>
            <a:r>
              <a:rPr lang="en-US" sz="1100" i="1" baseline="0">
                <a:solidFill>
                  <a:srgbClr val="595959"/>
                </a:solidFill>
              </a:rPr>
              <a:t> of local businesses receiving a grant</a:t>
            </a:r>
            <a:endParaRPr lang="en-US" sz="1100" i="1">
              <a:solidFill>
                <a:srgbClr val="595959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153097125384725"/>
          <c:y val="0.14424303490511359"/>
          <c:w val="0.71387120726879583"/>
          <c:h val="0.838319669543032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SBGF_RHLGF!$D$3</c:f>
              <c:strCache>
                <c:ptCount val="1"/>
                <c:pt idx="0">
                  <c:v>as %age of businesses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SBGF_RHLGF!$B$4:$B$35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SBGF_RHLGF!$D$4:$D$35</c:f>
              <c:numCache>
                <c:formatCode>0.0%</c:formatCode>
                <c:ptCount val="32"/>
                <c:pt idx="0">
                  <c:v>0.35239543726235739</c:v>
                </c:pt>
                <c:pt idx="1">
                  <c:v>0.28887468030690538</c:v>
                </c:pt>
                <c:pt idx="2">
                  <c:v>0.37974300831443686</c:v>
                </c:pt>
                <c:pt idx="3">
                  <c:v>0.26754098360655737</c:v>
                </c:pt>
                <c:pt idx="4">
                  <c:v>0.51018518518518519</c:v>
                </c:pt>
                <c:pt idx="5">
                  <c:v>0.34483775811209438</c:v>
                </c:pt>
                <c:pt idx="6">
                  <c:v>0.296895922093731</c:v>
                </c:pt>
                <c:pt idx="7">
                  <c:v>0.34017437961099933</c:v>
                </c:pt>
                <c:pt idx="8">
                  <c:v>0.22865979381443299</c:v>
                </c:pt>
                <c:pt idx="9">
                  <c:v>0.57282913165266103</c:v>
                </c:pt>
                <c:pt idx="10">
                  <c:v>0.46281250000000002</c:v>
                </c:pt>
                <c:pt idx="11">
                  <c:v>0.29744214372716199</c:v>
                </c:pt>
                <c:pt idx="12">
                  <c:v>0.5789333333333333</c:v>
                </c:pt>
                <c:pt idx="13">
                  <c:v>0.29394313967861557</c:v>
                </c:pt>
                <c:pt idx="14">
                  <c:v>0.28857142857142859</c:v>
                </c:pt>
                <c:pt idx="15">
                  <c:v>0.61375661375661372</c:v>
                </c:pt>
                <c:pt idx="16">
                  <c:v>0.40180586907449212</c:v>
                </c:pt>
                <c:pt idx="17">
                  <c:v>0.29450980392156861</c:v>
                </c:pt>
                <c:pt idx="18">
                  <c:v>0.36840579710144927</c:v>
                </c:pt>
                <c:pt idx="19">
                  <c:v>0.33472144063027576</c:v>
                </c:pt>
                <c:pt idx="20">
                  <c:v>0.41132075471698115</c:v>
                </c:pt>
                <c:pt idx="21">
                  <c:v>0.52677070828331329</c:v>
                </c:pt>
                <c:pt idx="22">
                  <c:v>0.2992548435171386</c:v>
                </c:pt>
                <c:pt idx="23">
                  <c:v>0.44549356223175968</c:v>
                </c:pt>
                <c:pt idx="24">
                  <c:v>0.49342629482071715</c:v>
                </c:pt>
                <c:pt idx="25">
                  <c:v>0.62617449664429525</c:v>
                </c:pt>
                <c:pt idx="26">
                  <c:v>0.74148148148148152</c:v>
                </c:pt>
                <c:pt idx="27">
                  <c:v>0.25379008746355686</c:v>
                </c:pt>
                <c:pt idx="28">
                  <c:v>0.25136251032204787</c:v>
                </c:pt>
                <c:pt idx="29">
                  <c:v>0.3132701421800948</c:v>
                </c:pt>
                <c:pt idx="30">
                  <c:v>0.28657534246575345</c:v>
                </c:pt>
                <c:pt idx="31">
                  <c:v>0.41869488536155203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B7-4124-AE38-61E0BB238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08397496"/>
        <c:axId val="808399464"/>
        <c:extLst/>
      </c:barChart>
      <c:catAx>
        <c:axId val="808397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9464"/>
        <c:crosses val="autoZero"/>
        <c:auto val="1"/>
        <c:lblAlgn val="ctr"/>
        <c:lblOffset val="100"/>
        <c:noMultiLvlLbl val="0"/>
      </c:catAx>
      <c:valAx>
        <c:axId val="8083994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7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 Authority</a:t>
            </a:r>
            <a:r>
              <a:rPr lang="en-GB" b="1" baseline="0">
                <a:solidFill>
                  <a:schemeClr val="tx1"/>
                </a:solidFill>
              </a:rPr>
              <a:t> Grant Payments (£mill's</a:t>
            </a:r>
            <a:r>
              <a:rPr lang="en-GB" baseline="0">
                <a:solidFill>
                  <a:schemeClr val="tx1"/>
                </a:solidFill>
              </a:rPr>
              <a:t>)</a:t>
            </a:r>
          </a:p>
          <a:p>
            <a:pPr>
              <a:defRPr/>
            </a:pPr>
            <a:r>
              <a:rPr lang="en-GB" sz="1100" i="1" baseline="0">
                <a:solidFill>
                  <a:schemeClr val="tx1"/>
                </a:solidFill>
              </a:rPr>
              <a:t>SBGF + RHLGF both closed in August 2020 </a:t>
            </a:r>
            <a:endParaRPr lang="en-GB" sz="11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7955403145436"/>
          <c:y val="0.18873848563437157"/>
          <c:w val="0.86473117230386631"/>
          <c:h val="0.657568383396394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SBGF_RHLGF!$B$39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SBGF_RHLGF!$E$49</c:f>
              <c:numCache>
                <c:formatCode>#,##0.0</c:formatCode>
                <c:ptCount val="1"/>
                <c:pt idx="0">
                  <c:v>217.37499999999997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SBGF_RHLGF!#REF!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60E-45DC-A0C1-AA7FE1161A12}"/>
            </c:ext>
          </c:extLst>
        </c:ser>
        <c:ser>
          <c:idx val="1"/>
          <c:order val="1"/>
          <c:tx>
            <c:strRef>
              <c:f>SBGF_RHLGF!$B$51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SBGF_RHLGF!$E$57</c:f>
              <c:numCache>
                <c:formatCode>#,##0.0</c:formatCode>
                <c:ptCount val="1"/>
                <c:pt idx="0">
                  <c:v>121.41500000000001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SBGF_RHLGF!#REF!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149-456F-8844-5454B6E048FC}"/>
            </c:ext>
          </c:extLst>
        </c:ser>
        <c:ser>
          <c:idx val="2"/>
          <c:order val="2"/>
          <c:tx>
            <c:strRef>
              <c:f>SBGF_RHLGF!$B$59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CC0000"/>
            </a:solidFill>
            <a:ln>
              <a:solidFill>
                <a:srgbClr val="C00000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SBGF_RHLGF!$E$73</c:f>
              <c:numCache>
                <c:formatCode>#,##0.0</c:formatCode>
                <c:ptCount val="1"/>
                <c:pt idx="0">
                  <c:v>337.565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DF-4697-AB46-299303FB3149}"/>
            </c:ext>
          </c:extLst>
        </c:ser>
        <c:ser>
          <c:idx val="3"/>
          <c:order val="3"/>
          <c:tx>
            <c:strRef>
              <c:f>SBGF_RHLGF!$B$75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SBGF_RHLGF!$E$81</c:f>
              <c:numCache>
                <c:formatCode>#,##0.0</c:formatCode>
                <c:ptCount val="1"/>
                <c:pt idx="0">
                  <c:v>126.85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DF-4697-AB46-299303FB3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5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tx1"/>
                </a:solidFill>
              </a:rPr>
              <a:t>Local</a:t>
            </a:r>
            <a:r>
              <a:rPr lang="en-US" sz="1400" b="1" baseline="0">
                <a:solidFill>
                  <a:schemeClr val="tx1"/>
                </a:solidFill>
              </a:rPr>
              <a:t> Authority Discretionay Grants</a:t>
            </a:r>
            <a:endParaRPr lang="en-US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US" sz="1100" i="1">
                <a:solidFill>
                  <a:srgbClr val="595959"/>
                </a:solidFill>
              </a:rPr>
              <a:t>scheme closed in August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153097125384725"/>
          <c:y val="0.13533186731762628"/>
          <c:w val="0.71387120726879583"/>
          <c:h val="0.8472308371305198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LADGF!$D$3</c:f>
              <c:strCache>
                <c:ptCount val="1"/>
                <c:pt idx="0">
                  <c:v>as %age of businesses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LADGF!$B$4:$B$35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LADGF!$D$4:$D$35</c:f>
              <c:numCache>
                <c:formatCode>0.0%</c:formatCode>
                <c:ptCount val="32"/>
                <c:pt idx="0">
                  <c:v>2.6615969581749048E-2</c:v>
                </c:pt>
                <c:pt idx="1">
                  <c:v>3.2225063938618917E-2</c:v>
                </c:pt>
                <c:pt idx="2">
                  <c:v>2.2978080120937255E-2</c:v>
                </c:pt>
                <c:pt idx="3">
                  <c:v>3.7158469945355203E-2</c:v>
                </c:pt>
                <c:pt idx="4">
                  <c:v>4.5925925925925919E-2</c:v>
                </c:pt>
                <c:pt idx="5">
                  <c:v>2.1318584070796461E-2</c:v>
                </c:pt>
                <c:pt idx="6">
                  <c:v>6.317711503347534E-2</c:v>
                </c:pt>
                <c:pt idx="7">
                  <c:v>3.6351441985244808E-2</c:v>
                </c:pt>
                <c:pt idx="8">
                  <c:v>3.5463917525773193E-2</c:v>
                </c:pt>
                <c:pt idx="9">
                  <c:v>3.2212885154061621E-2</c:v>
                </c:pt>
                <c:pt idx="10">
                  <c:v>4.9374999999999988E-2</c:v>
                </c:pt>
                <c:pt idx="11">
                  <c:v>1.9732034104750305E-2</c:v>
                </c:pt>
                <c:pt idx="12">
                  <c:v>4.3999999999999997E-2</c:v>
                </c:pt>
                <c:pt idx="13">
                  <c:v>1.8541409147095178E-2</c:v>
                </c:pt>
                <c:pt idx="14">
                  <c:v>2.2857142857142857E-2</c:v>
                </c:pt>
                <c:pt idx="15">
                  <c:v>4.021164021164024E-2</c:v>
                </c:pt>
                <c:pt idx="16">
                  <c:v>3.5440180586907441E-2</c:v>
                </c:pt>
                <c:pt idx="17">
                  <c:v>5.9346405228758184E-2</c:v>
                </c:pt>
                <c:pt idx="18">
                  <c:v>4.1449275362318842E-2</c:v>
                </c:pt>
                <c:pt idx="19">
                  <c:v>4.2093415869442902E-2</c:v>
                </c:pt>
                <c:pt idx="20">
                  <c:v>4.0431266846361183E-2</c:v>
                </c:pt>
                <c:pt idx="21">
                  <c:v>3.1212484993997598E-2</c:v>
                </c:pt>
                <c:pt idx="22">
                  <c:v>2.4888226527570782E-2</c:v>
                </c:pt>
                <c:pt idx="23">
                  <c:v>4.3061516452074393E-2</c:v>
                </c:pt>
                <c:pt idx="24">
                  <c:v>3.5458167330677311E-2</c:v>
                </c:pt>
                <c:pt idx="25">
                  <c:v>2.3266219239373602E-2</c:v>
                </c:pt>
                <c:pt idx="26">
                  <c:v>5.3333333333333295E-2</c:v>
                </c:pt>
                <c:pt idx="27">
                  <c:v>2.1865889212828005E-2</c:v>
                </c:pt>
                <c:pt idx="28">
                  <c:v>0.27299752270850536</c:v>
                </c:pt>
                <c:pt idx="29">
                  <c:v>1.7598736176935227E-2</c:v>
                </c:pt>
                <c:pt idx="30">
                  <c:v>2.7031963470319633E-2</c:v>
                </c:pt>
                <c:pt idx="31">
                  <c:v>3.5743680188124627E-2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4-4B0B-B330-1CDF5967A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08397496"/>
        <c:axId val="808399464"/>
        <c:extLst/>
      </c:barChart>
      <c:catAx>
        <c:axId val="808397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9464"/>
        <c:crosses val="autoZero"/>
        <c:auto val="1"/>
        <c:lblAlgn val="ctr"/>
        <c:lblOffset val="100"/>
        <c:noMultiLvlLbl val="0"/>
      </c:catAx>
      <c:valAx>
        <c:axId val="8083994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7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 Authority</a:t>
            </a:r>
            <a:r>
              <a:rPr lang="en-GB" b="1" baseline="0">
                <a:solidFill>
                  <a:schemeClr val="tx1"/>
                </a:solidFill>
              </a:rPr>
              <a:t> Discretionary </a:t>
            </a:r>
            <a:r>
              <a:rPr lang="en-GB" b="1">
                <a:solidFill>
                  <a:schemeClr val="tx1"/>
                </a:solidFill>
              </a:rPr>
              <a:t>Grants </a:t>
            </a:r>
            <a:r>
              <a:rPr lang="en-GB" b="1" baseline="0">
                <a:solidFill>
                  <a:schemeClr val="tx1"/>
                </a:solidFill>
              </a:rPr>
              <a:t>(£mill's</a:t>
            </a:r>
            <a:r>
              <a:rPr lang="en-GB" baseline="0">
                <a:solidFill>
                  <a:schemeClr val="tx1"/>
                </a:solidFill>
              </a:rPr>
              <a:t>) </a:t>
            </a:r>
          </a:p>
          <a:p>
            <a:pPr>
              <a:defRPr/>
            </a:pPr>
            <a:r>
              <a:rPr lang="en-GB" sz="1200" i="1" baseline="0">
                <a:solidFill>
                  <a:schemeClr val="tx1"/>
                </a:solidFill>
              </a:rPr>
              <a:t>scheme cloased in August 2020</a:t>
            </a:r>
            <a:endParaRPr lang="en-GB" sz="12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7955403145436"/>
          <c:y val="0.19753210797321891"/>
          <c:w val="0.86473117230386631"/>
          <c:h val="0.64877476105754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LADGF!$B$39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LADGF!$E$49</c:f>
              <c:numCache>
                <c:formatCode>#,##0.0</c:formatCode>
                <c:ptCount val="1"/>
                <c:pt idx="0">
                  <c:v>10.449438000000001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CHARTS!#REF!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377-423A-815A-F5BE5ECC8ABB}"/>
            </c:ext>
          </c:extLst>
        </c:ser>
        <c:ser>
          <c:idx val="1"/>
          <c:order val="1"/>
          <c:tx>
            <c:strRef>
              <c:f>LADGF!$B$51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LADGF!$E$57</c:f>
              <c:numCache>
                <c:formatCode>#,##0.0</c:formatCode>
                <c:ptCount val="1"/>
                <c:pt idx="0">
                  <c:v>6.4388710600000003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CHARTS!#REF!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377-423A-815A-F5BE5ECC8ABB}"/>
            </c:ext>
          </c:extLst>
        </c:ser>
        <c:ser>
          <c:idx val="2"/>
          <c:order val="2"/>
          <c:tx>
            <c:strRef>
              <c:f>LADGF!$B$59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CC0000"/>
            </a:solidFill>
            <a:ln>
              <a:solidFill>
                <a:srgbClr val="C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LADGF!$E$73</c:f>
              <c:numCache>
                <c:formatCode>#,##0.0</c:formatCode>
                <c:ptCount val="1"/>
                <c:pt idx="0">
                  <c:v>16.784999999999997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77-423A-815A-F5BE5ECC8ABB}"/>
            </c:ext>
          </c:extLst>
        </c:ser>
        <c:ser>
          <c:idx val="3"/>
          <c:order val="3"/>
          <c:tx>
            <c:strRef>
              <c:f>LADGF!$B$75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LADGF!$E$81</c:f>
              <c:numCache>
                <c:formatCode>#,##0.0</c:formatCode>
                <c:ptCount val="1"/>
                <c:pt idx="0">
                  <c:v>7.6444879999999991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77-423A-815A-F5BE5ECC8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5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26193</xdr:colOff>
      <xdr:row>19</xdr:row>
      <xdr:rowOff>166688</xdr:rowOff>
    </xdr:from>
    <xdr:to>
      <xdr:col>17</xdr:col>
      <xdr:colOff>342900</xdr:colOff>
      <xdr:row>48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4B8B60-7DE3-4A30-858A-F191A2F090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28577</xdr:colOff>
      <xdr:row>2</xdr:row>
      <xdr:rowOff>369093</xdr:rowOff>
    </xdr:from>
    <xdr:to>
      <xdr:col>17</xdr:col>
      <xdr:colOff>342900</xdr:colOff>
      <xdr:row>18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8CBD22-44A7-48A6-8011-AFD3C480F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26193</xdr:colOff>
      <xdr:row>19</xdr:row>
      <xdr:rowOff>166688</xdr:rowOff>
    </xdr:from>
    <xdr:to>
      <xdr:col>17</xdr:col>
      <xdr:colOff>342900</xdr:colOff>
      <xdr:row>48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177489-4FD9-4539-AEA5-DB4E5BBA4F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28577</xdr:colOff>
      <xdr:row>2</xdr:row>
      <xdr:rowOff>369093</xdr:rowOff>
    </xdr:from>
    <xdr:to>
      <xdr:col>17</xdr:col>
      <xdr:colOff>342900</xdr:colOff>
      <xdr:row>18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0F78CC-88F4-49C7-96EF-9245E62F88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26193</xdr:colOff>
      <xdr:row>19</xdr:row>
      <xdr:rowOff>166688</xdr:rowOff>
    </xdr:from>
    <xdr:to>
      <xdr:col>17</xdr:col>
      <xdr:colOff>342900</xdr:colOff>
      <xdr:row>48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09F4D1-4FF0-4A7E-ADB5-5FA9AC057E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28577</xdr:colOff>
      <xdr:row>2</xdr:row>
      <xdr:rowOff>359568</xdr:rowOff>
    </xdr:from>
    <xdr:to>
      <xdr:col>17</xdr:col>
      <xdr:colOff>342900</xdr:colOff>
      <xdr:row>18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9D2D04-4F67-4396-BA41-3BFB3F71CF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26193</xdr:colOff>
      <xdr:row>19</xdr:row>
      <xdr:rowOff>166688</xdr:rowOff>
    </xdr:from>
    <xdr:to>
      <xdr:col>17</xdr:col>
      <xdr:colOff>342900</xdr:colOff>
      <xdr:row>48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FD803D-ABCC-458D-8FB7-EAA7459058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28577</xdr:colOff>
      <xdr:row>2</xdr:row>
      <xdr:rowOff>369093</xdr:rowOff>
    </xdr:from>
    <xdr:to>
      <xdr:col>17</xdr:col>
      <xdr:colOff>342900</xdr:colOff>
      <xdr:row>18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5E7F25-2E24-48CE-A245-AA77EADDD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v.uk/government/publications/coronavirus-grant-funding-local-authority-payments-to-small-and-medium-business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workbookViewId="0">
      <selection activeCell="A4" sqref="A4"/>
    </sheetView>
  </sheetViews>
  <sheetFormatPr defaultRowHeight="15.75" x14ac:dyDescent="0.25"/>
  <cols>
    <col min="1" max="1" width="159.7109375" style="24" customWidth="1"/>
    <col min="2" max="16384" width="9.140625" style="24"/>
  </cols>
  <sheetData>
    <row r="1" spans="1:1" ht="18.75" x14ac:dyDescent="0.25">
      <c r="A1" s="27" t="s">
        <v>60</v>
      </c>
    </row>
    <row r="2" spans="1:1" x14ac:dyDescent="0.25">
      <c r="A2" s="25" t="s">
        <v>0</v>
      </c>
    </row>
    <row r="4" spans="1:1" x14ac:dyDescent="0.25">
      <c r="A4" s="24" t="s">
        <v>76</v>
      </c>
    </row>
    <row r="6" spans="1:1" x14ac:dyDescent="0.25">
      <c r="A6" s="26" t="s">
        <v>55</v>
      </c>
    </row>
    <row r="7" spans="1:1" x14ac:dyDescent="0.25">
      <c r="A7" s="24" t="s">
        <v>61</v>
      </c>
    </row>
    <row r="8" spans="1:1" x14ac:dyDescent="0.25">
      <c r="A8" s="24" t="s">
        <v>56</v>
      </c>
    </row>
    <row r="9" spans="1:1" x14ac:dyDescent="0.25">
      <c r="A9" s="24" t="s">
        <v>57</v>
      </c>
    </row>
    <row r="10" spans="1:1" x14ac:dyDescent="0.25">
      <c r="A10" s="24" t="s">
        <v>58</v>
      </c>
    </row>
    <row r="11" spans="1:1" x14ac:dyDescent="0.25">
      <c r="A11" s="24" t="s">
        <v>59</v>
      </c>
    </row>
    <row r="13" spans="1:1" x14ac:dyDescent="0.25">
      <c r="A13" s="24" t="s">
        <v>63</v>
      </c>
    </row>
    <row r="14" spans="1:1" x14ac:dyDescent="0.25">
      <c r="A14" s="28" t="s">
        <v>62</v>
      </c>
    </row>
  </sheetData>
  <hyperlinks>
    <hyperlink ref="A2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9067B-37D0-4FD8-AF6A-9C76786E56C8}">
  <dimension ref="B2:G14"/>
  <sheetViews>
    <sheetView showGridLines="0" workbookViewId="0">
      <selection activeCell="C2" sqref="C2"/>
    </sheetView>
  </sheetViews>
  <sheetFormatPr defaultRowHeight="15.75" x14ac:dyDescent="0.25"/>
  <cols>
    <col min="1" max="1" width="9.140625" style="24"/>
    <col min="2" max="2" width="3.85546875" style="24" customWidth="1"/>
    <col min="3" max="3" width="26.5703125" style="24" customWidth="1"/>
    <col min="4" max="7" width="15.42578125" style="24" customWidth="1"/>
    <col min="8" max="16384" width="9.140625" style="24"/>
  </cols>
  <sheetData>
    <row r="2" spans="2:7" ht="18.75" x14ac:dyDescent="0.25">
      <c r="C2" s="2" t="s">
        <v>1</v>
      </c>
    </row>
    <row r="5" spans="2:7" ht="31.5" x14ac:dyDescent="0.25">
      <c r="B5" s="39" t="s">
        <v>70</v>
      </c>
      <c r="C5" s="40"/>
      <c r="D5" s="29" t="s">
        <v>71</v>
      </c>
      <c r="E5" s="29" t="s">
        <v>72</v>
      </c>
      <c r="F5" s="29" t="s">
        <v>41</v>
      </c>
      <c r="G5" s="29" t="s">
        <v>73</v>
      </c>
    </row>
    <row r="6" spans="2:7" x14ac:dyDescent="0.25">
      <c r="B6" s="41"/>
      <c r="C6" s="42"/>
      <c r="D6" s="30"/>
      <c r="E6" s="30"/>
      <c r="F6" s="30"/>
      <c r="G6" s="30"/>
    </row>
    <row r="7" spans="2:7" x14ac:dyDescent="0.25">
      <c r="B7" s="28" t="s">
        <v>66</v>
      </c>
      <c r="D7" s="30"/>
      <c r="E7" s="30"/>
      <c r="F7" s="30"/>
      <c r="G7" s="30"/>
    </row>
    <row r="8" spans="2:7" x14ac:dyDescent="0.25">
      <c r="C8" s="24" t="s">
        <v>67</v>
      </c>
      <c r="D8" s="31">
        <f>+LRSG!C36</f>
        <v>32470</v>
      </c>
      <c r="E8" s="32">
        <f>+LRSG!D36</f>
        <v>0.18405986055212289</v>
      </c>
      <c r="F8" s="33">
        <f>+LRSG!E36</f>
        <v>40.613814999999988</v>
      </c>
      <c r="G8" s="31">
        <f>+LRSG!F36</f>
        <v>1250.8104404065286</v>
      </c>
    </row>
    <row r="9" spans="2:7" x14ac:dyDescent="0.25">
      <c r="C9" s="24" t="s">
        <v>68</v>
      </c>
      <c r="D9" s="31">
        <f>+ARG!C36</f>
        <v>7518</v>
      </c>
      <c r="E9" s="32">
        <f>+ARG!D36</f>
        <v>4.2616631710220509E-2</v>
      </c>
      <c r="F9" s="33">
        <f>+ARG!E36/1000</f>
        <v>12.379773999999999</v>
      </c>
      <c r="G9" s="31">
        <f>+ARG!F36</f>
        <v>1646.684490555999</v>
      </c>
    </row>
    <row r="10" spans="2:7" x14ac:dyDescent="0.25">
      <c r="B10" s="28" t="s">
        <v>74</v>
      </c>
      <c r="D10" s="34"/>
      <c r="E10" s="32"/>
      <c r="F10" s="33"/>
      <c r="G10" s="34"/>
    </row>
    <row r="11" spans="2:7" x14ac:dyDescent="0.25">
      <c r="C11" s="24" t="s">
        <v>51</v>
      </c>
      <c r="D11" s="35">
        <f>+SBGF_RHLGF!C36</f>
        <v>66072</v>
      </c>
      <c r="E11" s="36">
        <f>+SBGF_RHLGF!D36</f>
        <v>0.37453659089620772</v>
      </c>
      <c r="F11" s="37">
        <f>+SBGF_RHLGF!E36</f>
        <v>803.20500000000015</v>
      </c>
      <c r="G11" s="35">
        <f>+SBGF_RHLGF!F36</f>
        <v>12156.511078823103</v>
      </c>
    </row>
    <row r="12" spans="2:7" x14ac:dyDescent="0.25">
      <c r="C12" s="24" t="s">
        <v>65</v>
      </c>
      <c r="D12" s="35">
        <f>+LADGF!C36</f>
        <v>7632.67</v>
      </c>
      <c r="E12" s="36">
        <f>+LADGF!D36</f>
        <v>4.3266651550365624E-2</v>
      </c>
      <c r="F12" s="37">
        <f>+LADGF!E36</f>
        <v>41.317797060000004</v>
      </c>
      <c r="G12" s="35">
        <f>+LADGF!F36</f>
        <v>5413.2822537853726</v>
      </c>
    </row>
    <row r="14" spans="2:7" x14ac:dyDescent="0.25">
      <c r="B14" s="28" t="s">
        <v>69</v>
      </c>
      <c r="C14" s="28"/>
      <c r="D14" s="43">
        <f>SUM(D8:D13)</f>
        <v>113692.67</v>
      </c>
      <c r="E14" s="44"/>
      <c r="F14" s="45">
        <f>SUM(F8:F13)</f>
        <v>897.51638606000006</v>
      </c>
      <c r="G14" s="3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B6740-EC6D-4804-8F03-C78B5D459EBA}">
  <dimension ref="B1:F81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" sqref="B1"/>
    </sheetView>
  </sheetViews>
  <sheetFormatPr defaultRowHeight="15" x14ac:dyDescent="0.25"/>
  <cols>
    <col min="1" max="1" width="5.85546875" customWidth="1"/>
    <col min="2" max="2" width="30" customWidth="1"/>
    <col min="3" max="6" width="15.140625" customWidth="1"/>
  </cols>
  <sheetData>
    <row r="1" spans="2:6" ht="42" x14ac:dyDescent="0.25">
      <c r="B1" s="1" t="s">
        <v>49</v>
      </c>
      <c r="C1" s="27" t="s">
        <v>64</v>
      </c>
    </row>
    <row r="3" spans="2:6" ht="30" x14ac:dyDescent="0.25">
      <c r="B3" s="2" t="s">
        <v>1</v>
      </c>
      <c r="C3" s="4" t="s">
        <v>38</v>
      </c>
      <c r="D3" s="4" t="s">
        <v>72</v>
      </c>
      <c r="E3" s="4" t="s">
        <v>41</v>
      </c>
      <c r="F3" s="4" t="s">
        <v>73</v>
      </c>
    </row>
    <row r="4" spans="2:6" x14ac:dyDescent="0.25">
      <c r="B4" s="5" t="s">
        <v>2</v>
      </c>
      <c r="C4" s="6">
        <v>1765</v>
      </c>
      <c r="D4" s="13">
        <f>+C4/ENTERPRISES!C2</f>
        <v>0.26844106463878326</v>
      </c>
      <c r="E4" s="7">
        <v>1.899149</v>
      </c>
      <c r="F4" s="6">
        <f>1000000*E4/C4</f>
        <v>1076.0050991501416</v>
      </c>
    </row>
    <row r="5" spans="2:6" x14ac:dyDescent="0.25">
      <c r="B5" s="5" t="s">
        <v>3</v>
      </c>
      <c r="C5" s="6">
        <v>899</v>
      </c>
      <c r="D5" s="13">
        <f>+C5/ENTERPRISES!C3</f>
        <v>0.11496163682864451</v>
      </c>
      <c r="E5" s="7">
        <v>1.2477609999999999</v>
      </c>
      <c r="F5" s="6">
        <f t="shared" ref="F5:F35" si="0">1000000*E5/C5</f>
        <v>1387.9432703003338</v>
      </c>
    </row>
    <row r="6" spans="2:6" x14ac:dyDescent="0.25">
      <c r="B6" s="5" t="s">
        <v>4</v>
      </c>
      <c r="C6" s="6">
        <v>1052</v>
      </c>
      <c r="D6" s="13">
        <f>+C6/ENTERPRISES!C4</f>
        <v>0.15903250188964474</v>
      </c>
      <c r="E6" s="7">
        <v>1.3177460000000001</v>
      </c>
      <c r="F6" s="6">
        <f t="shared" si="0"/>
        <v>1252.6102661596958</v>
      </c>
    </row>
    <row r="7" spans="2:6" x14ac:dyDescent="0.25">
      <c r="B7" s="5" t="s">
        <v>5</v>
      </c>
      <c r="C7" s="6">
        <v>568</v>
      </c>
      <c r="D7" s="13">
        <f>+C7/ENTERPRISES!C5</f>
        <v>0.12415300546448088</v>
      </c>
      <c r="E7" s="7">
        <v>0.84331999999999996</v>
      </c>
      <c r="F7" s="6">
        <f t="shared" si="0"/>
        <v>1484.7183098591549</v>
      </c>
    </row>
    <row r="8" spans="2:6" x14ac:dyDescent="0.25">
      <c r="B8" s="5" t="s">
        <v>6</v>
      </c>
      <c r="C8" s="6">
        <v>1132</v>
      </c>
      <c r="D8" s="13">
        <f>+C8/ENTERPRISES!C6</f>
        <v>0.20962962962962964</v>
      </c>
      <c r="E8" s="7">
        <v>1.48506</v>
      </c>
      <c r="F8" s="6">
        <f t="shared" si="0"/>
        <v>1311.8904593639577</v>
      </c>
    </row>
    <row r="9" spans="2:6" x14ac:dyDescent="0.25">
      <c r="B9" s="5" t="s">
        <v>7</v>
      </c>
      <c r="C9" s="6">
        <v>620</v>
      </c>
      <c r="D9" s="13">
        <f>+C9/ENTERPRISES!C7</f>
        <v>0.18289085545722714</v>
      </c>
      <c r="E9" s="7">
        <v>0.80272699999999997</v>
      </c>
      <c r="F9" s="6">
        <f t="shared" si="0"/>
        <v>1294.7209677419355</v>
      </c>
    </row>
    <row r="10" spans="2:6" x14ac:dyDescent="0.25">
      <c r="B10" s="5" t="s">
        <v>8</v>
      </c>
      <c r="C10" s="6">
        <v>3570</v>
      </c>
      <c r="D10" s="13">
        <f>+C10/ENTERPRISES!C8</f>
        <v>0.43457090687766281</v>
      </c>
      <c r="E10" s="7">
        <v>3.2203339999999998</v>
      </c>
      <c r="F10" s="6">
        <f t="shared" si="0"/>
        <v>902.05434173669471</v>
      </c>
    </row>
    <row r="11" spans="2:6" x14ac:dyDescent="0.25">
      <c r="B11" s="5" t="s">
        <v>9</v>
      </c>
      <c r="C11" s="6">
        <v>2479</v>
      </c>
      <c r="D11" s="13">
        <f>+C11/ENTERPRISES!C9</f>
        <v>0.33252850435949027</v>
      </c>
      <c r="E11" s="7">
        <v>2.8770609999999999</v>
      </c>
      <c r="F11" s="6">
        <f t="shared" si="0"/>
        <v>1160.5732150060508</v>
      </c>
    </row>
    <row r="12" spans="2:6" x14ac:dyDescent="0.25">
      <c r="B12" s="5" t="s">
        <v>10</v>
      </c>
      <c r="C12" s="6">
        <v>395</v>
      </c>
      <c r="D12" s="13">
        <f>+C12/ENTERPRISES!C10</f>
        <v>8.1443298969072167E-2</v>
      </c>
      <c r="E12" s="7">
        <v>0.730792</v>
      </c>
      <c r="F12" s="6">
        <f t="shared" si="0"/>
        <v>1850.1063291139239</v>
      </c>
    </row>
    <row r="13" spans="2:6" x14ac:dyDescent="0.25">
      <c r="B13" s="5" t="s">
        <v>11</v>
      </c>
      <c r="C13" s="6">
        <v>792</v>
      </c>
      <c r="D13" s="13">
        <f>+C13/ENTERPRISES!C11</f>
        <v>0.22184873949579831</v>
      </c>
      <c r="E13" s="7">
        <v>0.92459800000000003</v>
      </c>
      <c r="F13" s="6">
        <f t="shared" si="0"/>
        <v>1167.4217171717171</v>
      </c>
    </row>
    <row r="14" spans="2:6" x14ac:dyDescent="0.25">
      <c r="B14" s="5" t="s">
        <v>12</v>
      </c>
      <c r="C14" s="6">
        <v>1119</v>
      </c>
      <c r="D14" s="13">
        <f>+C14/ENTERPRISES!C12</f>
        <v>0.34968749999999998</v>
      </c>
      <c r="E14" s="7">
        <v>1.335782</v>
      </c>
      <c r="F14" s="6">
        <f t="shared" si="0"/>
        <v>1193.7283288650581</v>
      </c>
    </row>
    <row r="15" spans="2:6" x14ac:dyDescent="0.25">
      <c r="B15" s="5" t="s">
        <v>13</v>
      </c>
      <c r="C15" s="6">
        <v>571</v>
      </c>
      <c r="D15" s="13">
        <f>+C15/ENTERPRISES!C13</f>
        <v>6.9549330085261873E-2</v>
      </c>
      <c r="E15" s="7">
        <v>0.85197900000000004</v>
      </c>
      <c r="F15" s="6">
        <f t="shared" si="0"/>
        <v>1492.0823117338005</v>
      </c>
    </row>
    <row r="16" spans="2:6" x14ac:dyDescent="0.25">
      <c r="B16" s="5" t="s">
        <v>14</v>
      </c>
      <c r="C16" s="6">
        <v>1385</v>
      </c>
      <c r="D16" s="13">
        <f>+C16/ENTERPRISES!C14</f>
        <v>0.36933333333333335</v>
      </c>
      <c r="E16" s="7">
        <v>1.7727649999999999</v>
      </c>
      <c r="F16" s="6">
        <f t="shared" si="0"/>
        <v>1279.9747292418772</v>
      </c>
    </row>
    <row r="17" spans="2:6" x14ac:dyDescent="0.25">
      <c r="B17" s="5" t="s">
        <v>15</v>
      </c>
      <c r="C17" s="6">
        <v>511</v>
      </c>
      <c r="D17" s="13">
        <f>+C17/ENTERPRISES!C15</f>
        <v>0.12632880098887517</v>
      </c>
      <c r="E17" s="7">
        <v>0.73594499999999996</v>
      </c>
      <c r="F17" s="6">
        <f t="shared" si="0"/>
        <v>1440.2054794520548</v>
      </c>
    </row>
    <row r="18" spans="2:6" x14ac:dyDescent="0.25">
      <c r="B18" s="5" t="s">
        <v>16</v>
      </c>
      <c r="C18" s="6">
        <v>363</v>
      </c>
      <c r="D18" s="13">
        <f>+C18/ENTERPRISES!C16</f>
        <v>0.11523809523809524</v>
      </c>
      <c r="E18" s="7">
        <v>0.63311499999999998</v>
      </c>
      <c r="F18" s="6">
        <f t="shared" si="0"/>
        <v>1744.1184573002754</v>
      </c>
    </row>
    <row r="19" spans="2:6" x14ac:dyDescent="0.25">
      <c r="B19" s="5" t="s">
        <v>17</v>
      </c>
      <c r="C19" s="6">
        <v>882</v>
      </c>
      <c r="D19" s="13">
        <f>+C19/ENTERPRISES!C17</f>
        <v>0.31111111111111112</v>
      </c>
      <c r="E19" s="7">
        <v>1.213916</v>
      </c>
      <c r="F19" s="6">
        <f t="shared" si="0"/>
        <v>1376.3219954648525</v>
      </c>
    </row>
    <row r="20" spans="2:6" x14ac:dyDescent="0.25">
      <c r="B20" s="5" t="s">
        <v>18</v>
      </c>
      <c r="C20" s="6">
        <v>746</v>
      </c>
      <c r="D20" s="13">
        <f>+C20/ENTERPRISES!C18</f>
        <v>0.16839729119638827</v>
      </c>
      <c r="E20" s="7">
        <v>0.92845900000000003</v>
      </c>
      <c r="F20" s="6">
        <f t="shared" si="0"/>
        <v>1244.5831099195711</v>
      </c>
    </row>
    <row r="21" spans="2:6" x14ac:dyDescent="0.25">
      <c r="B21" s="5" t="s">
        <v>19</v>
      </c>
      <c r="C21" s="6">
        <v>1319</v>
      </c>
      <c r="D21" s="13">
        <f>+C21/ENTERPRISES!C19</f>
        <v>0.17241830065359476</v>
      </c>
      <c r="E21" s="7">
        <v>1.5766519999999999</v>
      </c>
      <c r="F21" s="6">
        <f t="shared" si="0"/>
        <v>1195.338893100834</v>
      </c>
    </row>
    <row r="22" spans="2:6" x14ac:dyDescent="0.25">
      <c r="B22" s="5" t="s">
        <v>20</v>
      </c>
      <c r="C22" s="6"/>
      <c r="D22" s="13"/>
      <c r="E22" s="7"/>
      <c r="F22" s="6"/>
    </row>
    <row r="23" spans="2:6" x14ac:dyDescent="0.25">
      <c r="B23" s="5" t="s">
        <v>21</v>
      </c>
      <c r="C23" s="6">
        <v>1215</v>
      </c>
      <c r="D23" s="13">
        <f>+C23/ENTERPRISES!C21</f>
        <v>0.13674732695554306</v>
      </c>
      <c r="E23" s="7">
        <v>1.8384069999999999</v>
      </c>
      <c r="F23" s="6">
        <f t="shared" si="0"/>
        <v>1513.0921810699588</v>
      </c>
    </row>
    <row r="24" spans="2:6" x14ac:dyDescent="0.25">
      <c r="B24" s="5" t="s">
        <v>22</v>
      </c>
      <c r="C24" s="6">
        <v>1329</v>
      </c>
      <c r="D24" s="13">
        <f>+C24/ENTERPRISES!C22</f>
        <v>0.35822102425876012</v>
      </c>
      <c r="E24" s="7">
        <v>0.91913</v>
      </c>
      <c r="F24" s="6">
        <f t="shared" si="0"/>
        <v>691.59518434913468</v>
      </c>
    </row>
    <row r="25" spans="2:6" x14ac:dyDescent="0.25">
      <c r="B25" s="5" t="s">
        <v>23</v>
      </c>
      <c r="C25" s="6">
        <v>819</v>
      </c>
      <c r="D25" s="13">
        <f>+C25/ENTERPRISES!C23</f>
        <v>0.19663865546218487</v>
      </c>
      <c r="E25" s="7">
        <v>1.111127</v>
      </c>
      <c r="F25" s="6">
        <f t="shared" si="0"/>
        <v>1356.6874236874237</v>
      </c>
    </row>
    <row r="26" spans="2:6" x14ac:dyDescent="0.25">
      <c r="B26" s="5" t="s">
        <v>24</v>
      </c>
      <c r="C26" s="6">
        <v>525</v>
      </c>
      <c r="D26" s="13">
        <f>+C26/ENTERPRISES!C24</f>
        <v>7.824143070044709E-2</v>
      </c>
      <c r="E26" s="7">
        <v>0.84986399999999995</v>
      </c>
      <c r="F26" s="6">
        <f t="shared" si="0"/>
        <v>1618.7885714285715</v>
      </c>
    </row>
    <row r="27" spans="2:6" x14ac:dyDescent="0.25">
      <c r="B27" s="5" t="s">
        <v>25</v>
      </c>
      <c r="C27" s="6">
        <v>1419</v>
      </c>
      <c r="D27" s="13">
        <f>+C27/ENTERPRISES!C25</f>
        <v>0.20300429184549357</v>
      </c>
      <c r="E27" s="7">
        <v>1.9408430000000001</v>
      </c>
      <c r="F27" s="6">
        <f t="shared" si="0"/>
        <v>1367.7540521494009</v>
      </c>
    </row>
    <row r="28" spans="2:6" x14ac:dyDescent="0.25">
      <c r="B28" s="5" t="s">
        <v>26</v>
      </c>
      <c r="C28" s="6">
        <v>732</v>
      </c>
      <c r="D28" s="13">
        <f>+C28/ENTERPRISES!C26</f>
        <v>0.14581673306772908</v>
      </c>
      <c r="E28" s="7">
        <v>1.0186310000000001</v>
      </c>
      <c r="F28" s="6">
        <f t="shared" si="0"/>
        <v>1391.5724043715848</v>
      </c>
    </row>
    <row r="29" spans="2:6" x14ac:dyDescent="0.25">
      <c r="B29" s="5" t="s">
        <v>27</v>
      </c>
      <c r="C29" s="6">
        <v>1023</v>
      </c>
      <c r="D29" s="13">
        <f>+C29/ENTERPRISES!C27</f>
        <v>0.22885906040268456</v>
      </c>
      <c r="E29" s="7">
        <v>1.232299</v>
      </c>
      <c r="F29" s="6">
        <f t="shared" si="0"/>
        <v>1204.5933528836754</v>
      </c>
    </row>
    <row r="30" spans="2:6" x14ac:dyDescent="0.25">
      <c r="B30" s="5" t="s">
        <v>28</v>
      </c>
      <c r="C30" s="6">
        <v>1395</v>
      </c>
      <c r="D30" s="13">
        <f>+C30/ENTERPRISES!C28</f>
        <v>0.34444444444444444</v>
      </c>
      <c r="E30" s="7">
        <v>1.8243799999999999</v>
      </c>
      <c r="F30" s="6">
        <f t="shared" si="0"/>
        <v>1307.7992831541219</v>
      </c>
    </row>
    <row r="31" spans="2:6" x14ac:dyDescent="0.25">
      <c r="B31" s="5" t="s">
        <v>29</v>
      </c>
      <c r="C31" s="6">
        <v>590</v>
      </c>
      <c r="D31" s="13">
        <f>+C31/ENTERPRISES!C29</f>
        <v>8.600583090379009E-2</v>
      </c>
      <c r="E31" s="7">
        <v>0.91243700000000005</v>
      </c>
      <c r="F31" s="6">
        <f t="shared" si="0"/>
        <v>1546.5033898305085</v>
      </c>
    </row>
    <row r="32" spans="2:6" x14ac:dyDescent="0.25">
      <c r="B32" s="5" t="s">
        <v>30</v>
      </c>
      <c r="C32" s="6">
        <v>655</v>
      </c>
      <c r="D32" s="13">
        <f>+C32/ENTERPRISES!C30</f>
        <v>0.10817506193228736</v>
      </c>
      <c r="E32" s="7">
        <v>0.96221100000000004</v>
      </c>
      <c r="F32" s="6">
        <f t="shared" si="0"/>
        <v>1469.0244274809161</v>
      </c>
    </row>
    <row r="33" spans="2:6" x14ac:dyDescent="0.25">
      <c r="B33" s="5" t="s">
        <v>31</v>
      </c>
      <c r="C33" s="6">
        <v>998</v>
      </c>
      <c r="D33" s="13">
        <f>+C33/ENTERPRISES!C31</f>
        <v>0.15766192733017378</v>
      </c>
      <c r="E33" s="7">
        <v>1.565734</v>
      </c>
      <c r="F33" s="6">
        <f t="shared" si="0"/>
        <v>1568.8717434869739</v>
      </c>
    </row>
    <row r="34" spans="2:6" x14ac:dyDescent="0.25">
      <c r="B34" s="5" t="s">
        <v>32</v>
      </c>
      <c r="C34" s="6">
        <v>870</v>
      </c>
      <c r="D34" s="13">
        <f>+C34/ENTERPRISES!C32</f>
        <v>0.15890410958904111</v>
      </c>
      <c r="E34" s="7">
        <v>0.93864400000000003</v>
      </c>
      <c r="F34" s="6">
        <f t="shared" si="0"/>
        <v>1078.9011494252873</v>
      </c>
    </row>
    <row r="35" spans="2:6" ht="15.75" thickBot="1" x14ac:dyDescent="0.3">
      <c r="B35" s="9" t="s">
        <v>33</v>
      </c>
      <c r="C35" s="8">
        <v>732</v>
      </c>
      <c r="D35" s="13">
        <f>+C35/ENTERPRISES!C33</f>
        <v>8.6067019400352732E-2</v>
      </c>
      <c r="E35" s="7">
        <v>1.1029469999999999</v>
      </c>
      <c r="F35" s="6">
        <f t="shared" si="0"/>
        <v>1506.7581967213114</v>
      </c>
    </row>
    <row r="36" spans="2:6" ht="16.5" thickBot="1" x14ac:dyDescent="0.3">
      <c r="B36" s="14" t="s">
        <v>40</v>
      </c>
      <c r="C36" s="15">
        <f>SUM(C4:C35)</f>
        <v>32470</v>
      </c>
      <c r="D36" s="16">
        <f>+C36/ENTERPRISES!C35</f>
        <v>0.18405986055212289</v>
      </c>
      <c r="E36" s="17">
        <f>SUM(E4:E35)</f>
        <v>40.613814999999988</v>
      </c>
      <c r="F36" s="12">
        <f>1000000*E36/C36</f>
        <v>1250.8104404065286</v>
      </c>
    </row>
    <row r="37" spans="2:6" x14ac:dyDescent="0.25">
      <c r="B37" s="3"/>
      <c r="C37" s="3"/>
      <c r="D37" s="3"/>
      <c r="E37" s="3"/>
    </row>
    <row r="38" spans="2:6" x14ac:dyDescent="0.25">
      <c r="B38" s="3"/>
      <c r="C38" s="3"/>
      <c r="D38" s="3"/>
      <c r="E38" s="3"/>
    </row>
    <row r="39" spans="2:6" ht="30" x14ac:dyDescent="0.25">
      <c r="B39" s="2" t="s">
        <v>34</v>
      </c>
      <c r="C39" s="4" t="s">
        <v>38</v>
      </c>
      <c r="D39" s="4" t="s">
        <v>72</v>
      </c>
      <c r="E39" s="4" t="s">
        <v>41</v>
      </c>
      <c r="F39" s="4" t="s">
        <v>73</v>
      </c>
    </row>
    <row r="40" spans="2:6" x14ac:dyDescent="0.25">
      <c r="B40" s="5" t="s">
        <v>4</v>
      </c>
      <c r="C40" s="6">
        <f>VLOOKUP(B40,$B$4:$E$35,2,FALSE)</f>
        <v>1052</v>
      </c>
      <c r="D40" s="13">
        <f>VLOOKUP(B40,$B$4:$E$35,3,FALSE)</f>
        <v>0.15903250188964474</v>
      </c>
      <c r="E40" s="7">
        <f>VLOOKUP(B40,$B$4:$E$35,4,FALSE)</f>
        <v>1.3177460000000001</v>
      </c>
      <c r="F40" s="6">
        <f t="shared" ref="F40:F48" si="1">1000000*E40/C40</f>
        <v>1252.6102661596958</v>
      </c>
    </row>
    <row r="41" spans="2:6" x14ac:dyDescent="0.25">
      <c r="B41" s="5" t="s">
        <v>5</v>
      </c>
      <c r="C41" s="6">
        <f>VLOOKUP(B41,$B$4:$E$35,2,FALSE)</f>
        <v>568</v>
      </c>
      <c r="D41" s="13">
        <f t="shared" ref="D41" si="2">VLOOKUP(B41,$B$4:$E$35,3,FALSE)</f>
        <v>0.12415300546448088</v>
      </c>
      <c r="E41" s="7">
        <f t="shared" ref="E41" si="3">VLOOKUP(B41,$B$4:$E$35,4,FALSE)</f>
        <v>0.84331999999999996</v>
      </c>
      <c r="F41" s="6">
        <f t="shared" si="1"/>
        <v>1484.7183098591549</v>
      </c>
    </row>
    <row r="42" spans="2:6" x14ac:dyDescent="0.25">
      <c r="B42" s="5" t="s">
        <v>8</v>
      </c>
      <c r="C42" s="6">
        <f>VLOOKUP(B42,$B$4:$E$35,2,FALSE)</f>
        <v>3570</v>
      </c>
      <c r="D42" s="13">
        <f t="shared" ref="D42:D48" si="4">VLOOKUP(B42,$B$4:$E$35,3,FALSE)</f>
        <v>0.43457090687766281</v>
      </c>
      <c r="E42" s="7">
        <f t="shared" ref="E42:E48" si="5">VLOOKUP(B42,$B$4:$E$35,4,FALSE)</f>
        <v>3.2203339999999998</v>
      </c>
      <c r="F42" s="6">
        <f t="shared" si="1"/>
        <v>902.05434173669471</v>
      </c>
    </row>
    <row r="43" spans="2:6" x14ac:dyDescent="0.25">
      <c r="B43" s="5" t="s">
        <v>9</v>
      </c>
      <c r="C43" s="6">
        <f>VLOOKUP(B43,$B$4:$E$35,2,FALSE)</f>
        <v>2479</v>
      </c>
      <c r="D43" s="13">
        <f t="shared" si="4"/>
        <v>0.33252850435949027</v>
      </c>
      <c r="E43" s="7">
        <f t="shared" si="5"/>
        <v>2.8770609999999999</v>
      </c>
      <c r="F43" s="6">
        <f t="shared" si="1"/>
        <v>1160.5732150060508</v>
      </c>
    </row>
    <row r="44" spans="2:6" x14ac:dyDescent="0.25">
      <c r="B44" s="5" t="s">
        <v>13</v>
      </c>
      <c r="C44" s="6">
        <f t="shared" ref="C44:C47" si="6">VLOOKUP(B44,$B$4:$E$35,2,FALSE)</f>
        <v>571</v>
      </c>
      <c r="D44" s="13">
        <f t="shared" si="4"/>
        <v>6.9549330085261873E-2</v>
      </c>
      <c r="E44" s="7">
        <f t="shared" si="5"/>
        <v>0.85197900000000004</v>
      </c>
      <c r="F44" s="6">
        <f t="shared" si="1"/>
        <v>1492.0823117338005</v>
      </c>
    </row>
    <row r="45" spans="2:6" x14ac:dyDescent="0.25">
      <c r="B45" s="5" t="s">
        <v>16</v>
      </c>
      <c r="C45" s="6">
        <f t="shared" si="6"/>
        <v>363</v>
      </c>
      <c r="D45" s="13">
        <f t="shared" si="4"/>
        <v>0.11523809523809524</v>
      </c>
      <c r="E45" s="7">
        <f t="shared" si="5"/>
        <v>0.63311499999999998</v>
      </c>
      <c r="F45" s="6">
        <f t="shared" si="1"/>
        <v>1744.1184573002754</v>
      </c>
    </row>
    <row r="46" spans="2:6" x14ac:dyDescent="0.25">
      <c r="B46" s="5" t="s">
        <v>20</v>
      </c>
      <c r="C46" s="6"/>
      <c r="D46" s="13"/>
      <c r="E46" s="7"/>
      <c r="F46" s="6"/>
    </row>
    <row r="47" spans="2:6" x14ac:dyDescent="0.25">
      <c r="B47" s="5" t="s">
        <v>27</v>
      </c>
      <c r="C47" s="6">
        <f t="shared" si="6"/>
        <v>1023</v>
      </c>
      <c r="D47" s="13">
        <f t="shared" si="4"/>
        <v>0.22885906040268456</v>
      </c>
      <c r="E47" s="7">
        <f t="shared" si="5"/>
        <v>1.232299</v>
      </c>
      <c r="F47" s="6">
        <f t="shared" si="1"/>
        <v>1204.5933528836754</v>
      </c>
    </row>
    <row r="48" spans="2:6" ht="15.75" thickBot="1" x14ac:dyDescent="0.3">
      <c r="B48" s="5" t="s">
        <v>32</v>
      </c>
      <c r="C48" s="6">
        <f>VLOOKUP(B48,$B$4:$E$35,2,FALSE)</f>
        <v>870</v>
      </c>
      <c r="D48" s="13">
        <f t="shared" si="4"/>
        <v>0.15890410958904111</v>
      </c>
      <c r="E48" s="7">
        <f t="shared" si="5"/>
        <v>0.93864400000000003</v>
      </c>
      <c r="F48" s="6">
        <f t="shared" si="1"/>
        <v>1078.9011494252873</v>
      </c>
    </row>
    <row r="49" spans="2:6" ht="16.5" thickBot="1" x14ac:dyDescent="0.3">
      <c r="B49" s="14" t="s">
        <v>40</v>
      </c>
      <c r="C49" s="15">
        <f>SUM(C40:C48)</f>
        <v>10496</v>
      </c>
      <c r="D49" s="16">
        <f>+C49/ENTERPRISES!C37</f>
        <v>0.20335173883560981</v>
      </c>
      <c r="E49" s="17">
        <f>SUM(E40:E48)</f>
        <v>11.914497999999998</v>
      </c>
      <c r="F49" s="12">
        <f>1000000*E49/C49</f>
        <v>1135.1465320121949</v>
      </c>
    </row>
    <row r="50" spans="2:6" x14ac:dyDescent="0.25">
      <c r="B50" s="3"/>
      <c r="C50" s="3"/>
      <c r="D50" s="3"/>
      <c r="E50" s="3"/>
    </row>
    <row r="51" spans="2:6" ht="30" x14ac:dyDescent="0.25">
      <c r="B51" s="2" t="s">
        <v>37</v>
      </c>
      <c r="C51" s="4" t="s">
        <v>38</v>
      </c>
      <c r="D51" s="4" t="s">
        <v>72</v>
      </c>
      <c r="E51" s="4" t="s">
        <v>41</v>
      </c>
      <c r="F51" s="4" t="s">
        <v>73</v>
      </c>
    </row>
    <row r="52" spans="2:6" x14ac:dyDescent="0.25">
      <c r="B52" s="5" t="s">
        <v>3</v>
      </c>
      <c r="C52" s="6">
        <f>VLOOKUP(B52,$B$4:$E$35,2,FALSE)</f>
        <v>899</v>
      </c>
      <c r="D52" s="13">
        <f>VLOOKUP(B52,$B$4:$E$35,3,FALSE)</f>
        <v>0.11496163682864451</v>
      </c>
      <c r="E52" s="7">
        <f t="shared" ref="E52:E56" si="7">VLOOKUP(B52,$B$4:$E$35,4,FALSE)</f>
        <v>1.2477609999999999</v>
      </c>
      <c r="F52" s="6">
        <f t="shared" ref="F52:F56" si="8">1000000*E52/C52</f>
        <v>1387.9432703003338</v>
      </c>
    </row>
    <row r="53" spans="2:6" x14ac:dyDescent="0.25">
      <c r="B53" s="5" t="s">
        <v>7</v>
      </c>
      <c r="C53" s="6">
        <f t="shared" ref="C53:C55" si="9">VLOOKUP(B53,$B$4:$E$35,2,FALSE)</f>
        <v>620</v>
      </c>
      <c r="D53" s="13">
        <f t="shared" ref="D53:D56" si="10">VLOOKUP(B53,$B$4:$E$35,3,FALSE)</f>
        <v>0.18289085545722714</v>
      </c>
      <c r="E53" s="7">
        <f t="shared" si="7"/>
        <v>0.80272699999999997</v>
      </c>
      <c r="F53" s="6">
        <f t="shared" si="8"/>
        <v>1294.7209677419355</v>
      </c>
    </row>
    <row r="54" spans="2:6" x14ac:dyDescent="0.25">
      <c r="B54" s="5" t="s">
        <v>22</v>
      </c>
      <c r="C54" s="6">
        <f t="shared" si="9"/>
        <v>1329</v>
      </c>
      <c r="D54" s="13">
        <f t="shared" si="10"/>
        <v>0.35822102425876012</v>
      </c>
      <c r="E54" s="7">
        <f t="shared" si="7"/>
        <v>0.91913</v>
      </c>
      <c r="F54" s="6">
        <f t="shared" si="8"/>
        <v>691.59518434913468</v>
      </c>
    </row>
    <row r="55" spans="2:6" x14ac:dyDescent="0.25">
      <c r="B55" s="5" t="s">
        <v>25</v>
      </c>
      <c r="C55" s="6">
        <f t="shared" si="9"/>
        <v>1419</v>
      </c>
      <c r="D55" s="13">
        <f t="shared" si="10"/>
        <v>0.20300429184549357</v>
      </c>
      <c r="E55" s="7">
        <f t="shared" si="7"/>
        <v>1.9408430000000001</v>
      </c>
      <c r="F55" s="6">
        <f t="shared" si="8"/>
        <v>1367.7540521494009</v>
      </c>
    </row>
    <row r="56" spans="2:6" ht="15.75" thickBot="1" x14ac:dyDescent="0.3">
      <c r="B56" s="5" t="s">
        <v>29</v>
      </c>
      <c r="C56" s="6">
        <f>VLOOKUP(B56,$B$4:$E$35,2,FALSE)</f>
        <v>590</v>
      </c>
      <c r="D56" s="13">
        <f t="shared" si="10"/>
        <v>8.600583090379009E-2</v>
      </c>
      <c r="E56" s="7">
        <f t="shared" si="7"/>
        <v>0.91243700000000005</v>
      </c>
      <c r="F56" s="6">
        <f t="shared" si="8"/>
        <v>1546.5033898305085</v>
      </c>
    </row>
    <row r="57" spans="2:6" ht="16.5" thickBot="1" x14ac:dyDescent="0.3">
      <c r="B57" s="14" t="s">
        <v>40</v>
      </c>
      <c r="C57" s="15">
        <f>SUM(C52:C56)</f>
        <v>4857</v>
      </c>
      <c r="D57" s="16">
        <f>+C57/ENTERPRISES!C40</f>
        <v>0.16882168925964547</v>
      </c>
      <c r="E57" s="17">
        <f>SUM(E52:E56)</f>
        <v>5.8228979999999995</v>
      </c>
      <c r="F57" s="12">
        <f>1000000*E57/C57</f>
        <v>1198.8672019765286</v>
      </c>
    </row>
    <row r="58" spans="2:6" x14ac:dyDescent="0.25">
      <c r="B58" s="3"/>
      <c r="C58" s="3"/>
      <c r="D58" s="3"/>
      <c r="E58" s="3"/>
    </row>
    <row r="59" spans="2:6" ht="30" x14ac:dyDescent="0.25">
      <c r="B59" s="2" t="s">
        <v>35</v>
      </c>
      <c r="C59" s="4" t="s">
        <v>38</v>
      </c>
      <c r="D59" s="4" t="s">
        <v>72</v>
      </c>
      <c r="E59" s="4" t="s">
        <v>41</v>
      </c>
      <c r="F59" s="4" t="s">
        <v>73</v>
      </c>
    </row>
    <row r="60" spans="2:6" x14ac:dyDescent="0.25">
      <c r="B60" s="5" t="s">
        <v>2</v>
      </c>
      <c r="C60" s="6">
        <f>VLOOKUP(B60,$B$4:$E$35,2,FALSE)</f>
        <v>1765</v>
      </c>
      <c r="D60" s="13">
        <f>VLOOKUP(B60,$B$4:$E$35,3,FALSE)</f>
        <v>0.26844106463878326</v>
      </c>
      <c r="E60" s="7">
        <f t="shared" ref="E60:E72" si="11">VLOOKUP(B60,$B$4:$E$35,4,FALSE)</f>
        <v>1.899149</v>
      </c>
      <c r="F60" s="6">
        <f t="shared" ref="F60:F72" si="12">1000000*E60/C60</f>
        <v>1076.0050991501416</v>
      </c>
    </row>
    <row r="61" spans="2:6" x14ac:dyDescent="0.25">
      <c r="B61" s="5" t="s">
        <v>6</v>
      </c>
      <c r="C61" s="6">
        <f>VLOOKUP(B61,$B$4:$E$35,2,FALSE)</f>
        <v>1132</v>
      </c>
      <c r="D61" s="13">
        <f t="shared" ref="D61:D72" si="13">VLOOKUP(B61,$B$4:$E$35,3,FALSE)</f>
        <v>0.20962962962962964</v>
      </c>
      <c r="E61" s="7">
        <f t="shared" si="11"/>
        <v>1.48506</v>
      </c>
      <c r="F61" s="6">
        <f t="shared" si="12"/>
        <v>1311.8904593639577</v>
      </c>
    </row>
    <row r="62" spans="2:6" x14ac:dyDescent="0.25">
      <c r="B62" s="5" t="s">
        <v>10</v>
      </c>
      <c r="C62" s="6">
        <f t="shared" ref="C62:C71" si="14">VLOOKUP(B62,$B$4:$E$35,2,FALSE)</f>
        <v>395</v>
      </c>
      <c r="D62" s="13">
        <f t="shared" si="13"/>
        <v>8.1443298969072167E-2</v>
      </c>
      <c r="E62" s="7">
        <f t="shared" si="11"/>
        <v>0.730792</v>
      </c>
      <c r="F62" s="6">
        <f t="shared" si="12"/>
        <v>1850.1063291139239</v>
      </c>
    </row>
    <row r="63" spans="2:6" x14ac:dyDescent="0.25">
      <c r="B63" s="5" t="s">
        <v>11</v>
      </c>
      <c r="C63" s="6">
        <f t="shared" si="14"/>
        <v>792</v>
      </c>
      <c r="D63" s="13">
        <f t="shared" si="13"/>
        <v>0.22184873949579831</v>
      </c>
      <c r="E63" s="7">
        <f t="shared" si="11"/>
        <v>0.92459800000000003</v>
      </c>
      <c r="F63" s="6">
        <f t="shared" si="12"/>
        <v>1167.4217171717171</v>
      </c>
    </row>
    <row r="64" spans="2:6" x14ac:dyDescent="0.25">
      <c r="B64" s="5" t="s">
        <v>14</v>
      </c>
      <c r="C64" s="6">
        <f t="shared" si="14"/>
        <v>1385</v>
      </c>
      <c r="D64" s="13">
        <f t="shared" si="13"/>
        <v>0.36933333333333335</v>
      </c>
      <c r="E64" s="7">
        <f t="shared" si="11"/>
        <v>1.7727649999999999</v>
      </c>
      <c r="F64" s="6">
        <f t="shared" si="12"/>
        <v>1279.9747292418772</v>
      </c>
    </row>
    <row r="65" spans="2:6" x14ac:dyDescent="0.25">
      <c r="B65" s="5" t="s">
        <v>15</v>
      </c>
      <c r="C65" s="6">
        <f t="shared" si="14"/>
        <v>511</v>
      </c>
      <c r="D65" s="13">
        <f t="shared" si="13"/>
        <v>0.12632880098887517</v>
      </c>
      <c r="E65" s="7">
        <f t="shared" si="11"/>
        <v>0.73594499999999996</v>
      </c>
      <c r="F65" s="6">
        <f t="shared" si="12"/>
        <v>1440.2054794520548</v>
      </c>
    </row>
    <row r="66" spans="2:6" x14ac:dyDescent="0.25">
      <c r="B66" s="5" t="s">
        <v>19</v>
      </c>
      <c r="C66" s="6">
        <f t="shared" si="14"/>
        <v>1319</v>
      </c>
      <c r="D66" s="13">
        <f t="shared" si="13"/>
        <v>0.17241830065359476</v>
      </c>
      <c r="E66" s="7">
        <f t="shared" si="11"/>
        <v>1.5766519999999999</v>
      </c>
      <c r="F66" s="6">
        <f t="shared" si="12"/>
        <v>1195.338893100834</v>
      </c>
    </row>
    <row r="67" spans="2:6" x14ac:dyDescent="0.25">
      <c r="B67" s="5" t="s">
        <v>21</v>
      </c>
      <c r="C67" s="6">
        <f t="shared" si="14"/>
        <v>1215</v>
      </c>
      <c r="D67" s="13">
        <f t="shared" si="13"/>
        <v>0.13674732695554306</v>
      </c>
      <c r="E67" s="7">
        <f t="shared" si="11"/>
        <v>1.8384069999999999</v>
      </c>
      <c r="F67" s="6">
        <f t="shared" si="12"/>
        <v>1513.0921810699588</v>
      </c>
    </row>
    <row r="68" spans="2:6" x14ac:dyDescent="0.25">
      <c r="B68" s="5" t="s">
        <v>24</v>
      </c>
      <c r="C68" s="6">
        <f t="shared" si="14"/>
        <v>525</v>
      </c>
      <c r="D68" s="13">
        <f t="shared" si="13"/>
        <v>7.824143070044709E-2</v>
      </c>
      <c r="E68" s="7">
        <f t="shared" si="11"/>
        <v>0.84986399999999995</v>
      </c>
      <c r="F68" s="6">
        <f t="shared" si="12"/>
        <v>1618.7885714285715</v>
      </c>
    </row>
    <row r="69" spans="2:6" x14ac:dyDescent="0.25">
      <c r="B69" s="5" t="s">
        <v>26</v>
      </c>
      <c r="C69" s="6">
        <f t="shared" si="14"/>
        <v>732</v>
      </c>
      <c r="D69" s="13">
        <f t="shared" si="13"/>
        <v>0.14581673306772908</v>
      </c>
      <c r="E69" s="7">
        <f t="shared" si="11"/>
        <v>1.0186310000000001</v>
      </c>
      <c r="F69" s="6">
        <f t="shared" si="12"/>
        <v>1391.5724043715848</v>
      </c>
    </row>
    <row r="70" spans="2:6" x14ac:dyDescent="0.25">
      <c r="B70" s="5" t="s">
        <v>28</v>
      </c>
      <c r="C70" s="6">
        <f t="shared" si="14"/>
        <v>1395</v>
      </c>
      <c r="D70" s="13">
        <f t="shared" si="13"/>
        <v>0.34444444444444444</v>
      </c>
      <c r="E70" s="7">
        <f t="shared" si="11"/>
        <v>1.8243799999999999</v>
      </c>
      <c r="F70" s="6">
        <f t="shared" si="12"/>
        <v>1307.7992831541219</v>
      </c>
    </row>
    <row r="71" spans="2:6" x14ac:dyDescent="0.25">
      <c r="B71" s="5" t="s">
        <v>30</v>
      </c>
      <c r="C71" s="6">
        <f t="shared" si="14"/>
        <v>655</v>
      </c>
      <c r="D71" s="13">
        <f t="shared" si="13"/>
        <v>0.10817506193228736</v>
      </c>
      <c r="E71" s="7">
        <f t="shared" si="11"/>
        <v>0.96221100000000004</v>
      </c>
      <c r="F71" s="6">
        <f t="shared" si="12"/>
        <v>1469.0244274809161</v>
      </c>
    </row>
    <row r="72" spans="2:6" ht="15.75" thickBot="1" x14ac:dyDescent="0.3">
      <c r="B72" s="5" t="s">
        <v>31</v>
      </c>
      <c r="C72" s="6">
        <f>VLOOKUP(B72,$B$4:$E$35,2,FALSE)</f>
        <v>998</v>
      </c>
      <c r="D72" s="13">
        <f t="shared" si="13"/>
        <v>0.15766192733017378</v>
      </c>
      <c r="E72" s="7">
        <f t="shared" si="11"/>
        <v>1.565734</v>
      </c>
      <c r="F72" s="6">
        <f t="shared" si="12"/>
        <v>1568.8717434869739</v>
      </c>
    </row>
    <row r="73" spans="2:6" ht="16.5" thickBot="1" x14ac:dyDescent="0.3">
      <c r="B73" s="14" t="s">
        <v>40</v>
      </c>
      <c r="C73" s="15">
        <f>SUM(C60:C72)</f>
        <v>12819</v>
      </c>
      <c r="D73" s="16">
        <f>+C73/ENTERPRISES!C39</f>
        <v>0.17586774591850735</v>
      </c>
      <c r="E73" s="17">
        <f>SUM(E60:E72)</f>
        <v>17.184188000000002</v>
      </c>
      <c r="F73" s="12">
        <f>1000000*E73/C73</f>
        <v>1340.5248459318202</v>
      </c>
    </row>
    <row r="74" spans="2:6" x14ac:dyDescent="0.25">
      <c r="B74" s="3"/>
      <c r="C74" s="3"/>
      <c r="D74" s="3"/>
      <c r="E74" s="3"/>
    </row>
    <row r="75" spans="2:6" ht="30" x14ac:dyDescent="0.25">
      <c r="B75" s="2" t="s">
        <v>36</v>
      </c>
      <c r="C75" s="4" t="s">
        <v>38</v>
      </c>
      <c r="D75" s="4" t="s">
        <v>72</v>
      </c>
      <c r="E75" s="4" t="s">
        <v>41</v>
      </c>
      <c r="F75" s="4" t="s">
        <v>73</v>
      </c>
    </row>
    <row r="76" spans="2:6" x14ac:dyDescent="0.25">
      <c r="B76" s="5" t="s">
        <v>12</v>
      </c>
      <c r="C76" s="6">
        <f>VLOOKUP(B76,$B$4:$E$35,2,FALSE)</f>
        <v>1119</v>
      </c>
      <c r="D76" s="13">
        <f>VLOOKUP(B76,$B$4:$E$35,3,FALSE)</f>
        <v>0.34968749999999998</v>
      </c>
      <c r="E76" s="7">
        <f t="shared" ref="E76:E80" si="15">VLOOKUP(B76,$B$4:$E$35,4,FALSE)</f>
        <v>1.335782</v>
      </c>
      <c r="F76" s="6">
        <f t="shared" ref="F76:F80" si="16">1000000*E76/C76</f>
        <v>1193.7283288650581</v>
      </c>
    </row>
    <row r="77" spans="2:6" x14ac:dyDescent="0.25">
      <c r="B77" s="5" t="s">
        <v>17</v>
      </c>
      <c r="C77" s="6">
        <f>VLOOKUP(B77,$B$4:$E$35,2,FALSE)</f>
        <v>882</v>
      </c>
      <c r="D77" s="13">
        <f t="shared" ref="D77:D80" si="17">VLOOKUP(B77,$B$4:$E$35,3,FALSE)</f>
        <v>0.31111111111111112</v>
      </c>
      <c r="E77" s="7">
        <f t="shared" si="15"/>
        <v>1.213916</v>
      </c>
      <c r="F77" s="6">
        <f t="shared" si="16"/>
        <v>1376.3219954648525</v>
      </c>
    </row>
    <row r="78" spans="2:6" x14ac:dyDescent="0.25">
      <c r="B78" s="5" t="s">
        <v>18</v>
      </c>
      <c r="C78" s="6">
        <f t="shared" ref="C78:C79" si="18">VLOOKUP(B78,$B$4:$E$35,2,FALSE)</f>
        <v>746</v>
      </c>
      <c r="D78" s="13">
        <f t="shared" si="17"/>
        <v>0.16839729119638827</v>
      </c>
      <c r="E78" s="7">
        <f t="shared" si="15"/>
        <v>0.92845900000000003</v>
      </c>
      <c r="F78" s="6">
        <f t="shared" si="16"/>
        <v>1244.5831099195711</v>
      </c>
    </row>
    <row r="79" spans="2:6" x14ac:dyDescent="0.25">
      <c r="B79" s="5" t="s">
        <v>23</v>
      </c>
      <c r="C79" s="6">
        <f t="shared" si="18"/>
        <v>819</v>
      </c>
      <c r="D79" s="13">
        <f t="shared" si="17"/>
        <v>0.19663865546218487</v>
      </c>
      <c r="E79" s="7">
        <f t="shared" si="15"/>
        <v>1.111127</v>
      </c>
      <c r="F79" s="6">
        <f t="shared" si="16"/>
        <v>1356.6874236874237</v>
      </c>
    </row>
    <row r="80" spans="2:6" ht="15.75" thickBot="1" x14ac:dyDescent="0.3">
      <c r="B80" s="5" t="s">
        <v>33</v>
      </c>
      <c r="C80" s="6">
        <f>VLOOKUP(B80,$B$4:$E$35,2,FALSE)</f>
        <v>732</v>
      </c>
      <c r="D80" s="13">
        <f t="shared" si="17"/>
        <v>8.6067019400352732E-2</v>
      </c>
      <c r="E80" s="7">
        <f t="shared" si="15"/>
        <v>1.1029469999999999</v>
      </c>
      <c r="F80" s="6">
        <f t="shared" si="16"/>
        <v>1506.7581967213114</v>
      </c>
    </row>
    <row r="81" spans="2:6" ht="16.5" thickBot="1" x14ac:dyDescent="0.3">
      <c r="B81" s="14" t="s">
        <v>40</v>
      </c>
      <c r="C81" s="15">
        <f>SUM(C76:C80)</f>
        <v>4298</v>
      </c>
      <c r="D81" s="16">
        <f>+C81/ENTERPRISES!C38</f>
        <v>0.18577912254160364</v>
      </c>
      <c r="E81" s="17">
        <f>SUM(E76:E80)</f>
        <v>5.6922309999999996</v>
      </c>
      <c r="F81" s="12">
        <f>1000000*E81/C81</f>
        <v>1324.390646812471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9268A-B82B-4031-A9E7-46724CA54C53}">
  <dimension ref="B1:F81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" sqref="B1"/>
    </sheetView>
  </sheetViews>
  <sheetFormatPr defaultRowHeight="15" x14ac:dyDescent="0.25"/>
  <cols>
    <col min="1" max="1" width="5.85546875" customWidth="1"/>
    <col min="2" max="2" width="30" customWidth="1"/>
    <col min="3" max="6" width="15.140625" customWidth="1"/>
  </cols>
  <sheetData>
    <row r="1" spans="2:6" ht="42" x14ac:dyDescent="0.25">
      <c r="B1" s="1" t="s">
        <v>48</v>
      </c>
      <c r="C1" s="27" t="s">
        <v>64</v>
      </c>
    </row>
    <row r="3" spans="2:6" ht="30" x14ac:dyDescent="0.25">
      <c r="B3" s="2" t="s">
        <v>1</v>
      </c>
      <c r="C3" s="4" t="s">
        <v>38</v>
      </c>
      <c r="D3" s="4" t="s">
        <v>72</v>
      </c>
      <c r="E3" s="4" t="s">
        <v>47</v>
      </c>
      <c r="F3" s="4" t="s">
        <v>73</v>
      </c>
    </row>
    <row r="4" spans="2:6" x14ac:dyDescent="0.25">
      <c r="B4" s="5" t="s">
        <v>2</v>
      </c>
      <c r="C4" s="6">
        <v>361</v>
      </c>
      <c r="D4" s="13">
        <f>+C4/ENTERPRISES!C2</f>
        <v>5.4904942965779469E-2</v>
      </c>
      <c r="E4" s="6">
        <v>436.81</v>
      </c>
      <c r="F4" s="6">
        <f>1000*E4/C4</f>
        <v>1210</v>
      </c>
    </row>
    <row r="5" spans="2:6" x14ac:dyDescent="0.25">
      <c r="B5" s="5" t="s">
        <v>3</v>
      </c>
      <c r="C5" s="6">
        <v>1651</v>
      </c>
      <c r="D5" s="13">
        <f>+C5/ENTERPRISES!C3</f>
        <v>0.21112531969309464</v>
      </c>
      <c r="E5" s="6">
        <v>1572.961</v>
      </c>
      <c r="F5" s="6">
        <f t="shared" ref="F5:F35" si="0">1000*E5/C5</f>
        <v>952.73228346456688</v>
      </c>
    </row>
    <row r="6" spans="2:6" x14ac:dyDescent="0.25">
      <c r="B6" s="5" t="s">
        <v>4</v>
      </c>
      <c r="C6" s="6">
        <v>265</v>
      </c>
      <c r="D6" s="13">
        <f>+C6/ENTERPRISES!C4</f>
        <v>4.0060468631897203E-2</v>
      </c>
      <c r="E6" s="6">
        <v>378.49</v>
      </c>
      <c r="F6" s="6">
        <f t="shared" si="0"/>
        <v>1428.2641509433963</v>
      </c>
    </row>
    <row r="7" spans="2:6" x14ac:dyDescent="0.25">
      <c r="B7" s="5" t="s">
        <v>5</v>
      </c>
      <c r="C7" s="6">
        <v>341</v>
      </c>
      <c r="D7" s="13">
        <f>+C7/ENTERPRISES!C5</f>
        <v>7.4535519125683056E-2</v>
      </c>
      <c r="E7" s="6">
        <v>531</v>
      </c>
      <c r="F7" s="6">
        <f t="shared" si="0"/>
        <v>1557.1847507331379</v>
      </c>
    </row>
    <row r="8" spans="2:6" x14ac:dyDescent="0.25">
      <c r="B8" s="5" t="s">
        <v>6</v>
      </c>
      <c r="C8" s="6">
        <v>268</v>
      </c>
      <c r="D8" s="13">
        <f>+C8/ENTERPRISES!C6</f>
        <v>4.9629629629629628E-2</v>
      </c>
      <c r="E8" s="6">
        <v>435.40800000000002</v>
      </c>
      <c r="F8" s="6">
        <f t="shared" si="0"/>
        <v>1624.6567164179105</v>
      </c>
    </row>
    <row r="9" spans="2:6" x14ac:dyDescent="0.25">
      <c r="B9" s="5" t="s">
        <v>7</v>
      </c>
      <c r="C9" s="6">
        <v>61</v>
      </c>
      <c r="D9" s="13">
        <f>+C9/ENTERPRISES!C7</f>
        <v>1.799410029498525E-2</v>
      </c>
      <c r="E9" s="6">
        <v>148.4</v>
      </c>
      <c r="F9" s="6">
        <f t="shared" si="0"/>
        <v>2432.7868852459014</v>
      </c>
    </row>
    <row r="10" spans="2:6" x14ac:dyDescent="0.25">
      <c r="B10" s="5" t="s">
        <v>8</v>
      </c>
      <c r="C10" s="6">
        <v>575</v>
      </c>
      <c r="D10" s="13">
        <f>+C10/ENTERPRISES!C8</f>
        <v>6.999391357273281E-2</v>
      </c>
      <c r="E10" s="6">
        <v>405.27199999999999</v>
      </c>
      <c r="F10" s="6">
        <f t="shared" si="0"/>
        <v>704.82086956521744</v>
      </c>
    </row>
    <row r="11" spans="2:6" x14ac:dyDescent="0.25">
      <c r="B11" s="5" t="s">
        <v>9</v>
      </c>
      <c r="C11" s="6">
        <v>679</v>
      </c>
      <c r="D11" s="13">
        <f>+C11/ENTERPRISES!C9</f>
        <v>9.1079812206572769E-2</v>
      </c>
      <c r="E11" s="6">
        <v>3583.3380000000002</v>
      </c>
      <c r="F11" s="6">
        <f t="shared" si="0"/>
        <v>5277.3755522827687</v>
      </c>
    </row>
    <row r="12" spans="2:6" x14ac:dyDescent="0.25">
      <c r="B12" s="5" t="s">
        <v>10</v>
      </c>
      <c r="C12" s="6">
        <v>91</v>
      </c>
      <c r="D12" s="13">
        <f>+C12/ENTERPRISES!C10</f>
        <v>1.8762886597938143E-2</v>
      </c>
      <c r="E12" s="6">
        <v>127.056</v>
      </c>
      <c r="F12" s="6">
        <f t="shared" si="0"/>
        <v>1396.2197802197802</v>
      </c>
    </row>
    <row r="13" spans="2:6" x14ac:dyDescent="0.25">
      <c r="B13" s="5" t="s">
        <v>11</v>
      </c>
      <c r="C13" s="6">
        <v>117</v>
      </c>
      <c r="D13" s="13">
        <f>+C13/ENTERPRISES!C11</f>
        <v>3.2773109243697481E-2</v>
      </c>
      <c r="E13" s="6">
        <v>117.39</v>
      </c>
      <c r="F13" s="6">
        <f t="shared" si="0"/>
        <v>1003.3333333333334</v>
      </c>
    </row>
    <row r="14" spans="2:6" x14ac:dyDescent="0.25">
      <c r="B14" s="5" t="s">
        <v>12</v>
      </c>
      <c r="C14" s="6">
        <v>90</v>
      </c>
      <c r="D14" s="13">
        <f>+C14/ENTERPRISES!C12</f>
        <v>2.8125000000000001E-2</v>
      </c>
      <c r="E14" s="6">
        <v>112.982</v>
      </c>
      <c r="F14" s="6">
        <f t="shared" si="0"/>
        <v>1255.3555555555556</v>
      </c>
    </row>
    <row r="15" spans="2:6" x14ac:dyDescent="0.25">
      <c r="B15" s="5" t="s">
        <v>13</v>
      </c>
      <c r="C15" s="6">
        <v>159</v>
      </c>
      <c r="D15" s="13">
        <f>+C15/ENTERPRISES!C13</f>
        <v>1.9366626065773447E-2</v>
      </c>
      <c r="E15" s="6">
        <v>302</v>
      </c>
      <c r="F15" s="6">
        <f t="shared" si="0"/>
        <v>1899.3710691823899</v>
      </c>
    </row>
    <row r="16" spans="2:6" x14ac:dyDescent="0.25">
      <c r="B16" s="5" t="s">
        <v>14</v>
      </c>
      <c r="C16" s="6">
        <v>553</v>
      </c>
      <c r="D16" s="13">
        <f>+C16/ENTERPRISES!C14</f>
        <v>0.14746666666666666</v>
      </c>
      <c r="E16" s="6">
        <v>397.98</v>
      </c>
      <c r="F16" s="6">
        <f t="shared" si="0"/>
        <v>719.67450271247742</v>
      </c>
    </row>
    <row r="17" spans="2:6" x14ac:dyDescent="0.25">
      <c r="B17" s="5" t="s">
        <v>15</v>
      </c>
      <c r="C17" s="6">
        <v>105</v>
      </c>
      <c r="D17" s="13">
        <f>+C17/ENTERPRISES!C15</f>
        <v>2.595797280593325E-2</v>
      </c>
      <c r="E17" s="6">
        <v>125.526</v>
      </c>
      <c r="F17" s="6">
        <f t="shared" si="0"/>
        <v>1195.4857142857143</v>
      </c>
    </row>
    <row r="18" spans="2:6" x14ac:dyDescent="0.25">
      <c r="B18" s="5" t="s">
        <v>16</v>
      </c>
      <c r="C18" s="6">
        <v>31</v>
      </c>
      <c r="D18" s="13">
        <f>+C18/ENTERPRISES!C16</f>
        <v>9.8412698412698417E-3</v>
      </c>
      <c r="E18" s="6">
        <v>48.35</v>
      </c>
      <c r="F18" s="6">
        <f t="shared" si="0"/>
        <v>1559.6774193548388</v>
      </c>
    </row>
    <row r="19" spans="2:6" x14ac:dyDescent="0.25">
      <c r="B19" s="5" t="s">
        <v>17</v>
      </c>
      <c r="C19" s="6">
        <v>59</v>
      </c>
      <c r="D19" s="13">
        <f>+C19/ENTERPRISES!C17</f>
        <v>2.0811287477954146E-2</v>
      </c>
      <c r="E19" s="6">
        <v>63.351999999999997</v>
      </c>
      <c r="F19" s="6">
        <f t="shared" si="0"/>
        <v>1073.7627118644068</v>
      </c>
    </row>
    <row r="20" spans="2:6" x14ac:dyDescent="0.25">
      <c r="B20" s="5" t="s">
        <v>18</v>
      </c>
      <c r="C20" s="6">
        <v>66</v>
      </c>
      <c r="D20" s="13">
        <f>+C20/ENTERPRISES!C18</f>
        <v>1.4898419864559819E-2</v>
      </c>
      <c r="E20" s="6">
        <v>77.23</v>
      </c>
      <c r="F20" s="6">
        <f t="shared" si="0"/>
        <v>1170.1515151515152</v>
      </c>
    </row>
    <row r="21" spans="2:6" x14ac:dyDescent="0.25">
      <c r="B21" s="5" t="s">
        <v>19</v>
      </c>
      <c r="C21" s="6">
        <v>249</v>
      </c>
      <c r="D21" s="13">
        <f>+C21/ENTERPRISES!C19</f>
        <v>3.2549019607843135E-2</v>
      </c>
      <c r="E21" s="6">
        <v>292.10599999999999</v>
      </c>
      <c r="F21" s="6">
        <f t="shared" si="0"/>
        <v>1173.1164658634539</v>
      </c>
    </row>
    <row r="22" spans="2:6" x14ac:dyDescent="0.25">
      <c r="B22" s="5" t="s">
        <v>20</v>
      </c>
      <c r="C22" s="6"/>
      <c r="D22" s="13"/>
      <c r="E22" s="6"/>
      <c r="F22" s="6"/>
    </row>
    <row r="23" spans="2:6" x14ac:dyDescent="0.25">
      <c r="B23" s="5" t="s">
        <v>21</v>
      </c>
      <c r="C23" s="6">
        <v>33</v>
      </c>
      <c r="D23" s="13">
        <f>+C23/ENTERPRISES!C21</f>
        <v>3.7141249296567249E-3</v>
      </c>
      <c r="E23" s="6">
        <v>34.988999999999997</v>
      </c>
      <c r="F23" s="6">
        <f t="shared" si="0"/>
        <v>1060.2727272727273</v>
      </c>
    </row>
    <row r="24" spans="2:6" x14ac:dyDescent="0.25">
      <c r="B24" s="5" t="s">
        <v>22</v>
      </c>
      <c r="C24" s="6">
        <v>114</v>
      </c>
      <c r="D24" s="13">
        <f>+C24/ENTERPRISES!C22</f>
        <v>3.0727762803234502E-2</v>
      </c>
      <c r="E24" s="6">
        <v>164.066</v>
      </c>
      <c r="F24" s="6">
        <f t="shared" si="0"/>
        <v>1439.1754385964912</v>
      </c>
    </row>
    <row r="25" spans="2:6" x14ac:dyDescent="0.25">
      <c r="B25" s="5" t="s">
        <v>23</v>
      </c>
      <c r="C25" s="6">
        <v>128</v>
      </c>
      <c r="D25" s="13">
        <f>+C25/ENTERPRISES!C23</f>
        <v>3.0732292917166868E-2</v>
      </c>
      <c r="E25" s="6">
        <v>161.13999999999999</v>
      </c>
      <c r="F25" s="6">
        <f t="shared" si="0"/>
        <v>1258.90625</v>
      </c>
    </row>
    <row r="26" spans="2:6" x14ac:dyDescent="0.25">
      <c r="B26" s="5" t="s">
        <v>24</v>
      </c>
      <c r="C26" s="6">
        <v>136</v>
      </c>
      <c r="D26" s="13">
        <f>+C26/ENTERPRISES!C24</f>
        <v>2.0268256333830104E-2</v>
      </c>
      <c r="E26" s="6">
        <v>192.41399999999999</v>
      </c>
      <c r="F26" s="6">
        <f t="shared" si="0"/>
        <v>1414.8088235294117</v>
      </c>
    </row>
    <row r="27" spans="2:6" x14ac:dyDescent="0.25">
      <c r="B27" s="5" t="s">
        <v>25</v>
      </c>
      <c r="C27" s="6"/>
      <c r="D27" s="13"/>
      <c r="E27" s="6"/>
      <c r="F27" s="6"/>
    </row>
    <row r="28" spans="2:6" x14ac:dyDescent="0.25">
      <c r="B28" s="5" t="s">
        <v>26</v>
      </c>
      <c r="C28" s="6">
        <v>337</v>
      </c>
      <c r="D28" s="13">
        <f>+C28/ENTERPRISES!C26</f>
        <v>6.713147410358565E-2</v>
      </c>
      <c r="E28" s="6">
        <v>331.774</v>
      </c>
      <c r="F28" s="6">
        <f t="shared" si="0"/>
        <v>984.49258160237389</v>
      </c>
    </row>
    <row r="29" spans="2:6" x14ac:dyDescent="0.25">
      <c r="B29" s="5" t="s">
        <v>27</v>
      </c>
      <c r="C29" s="6">
        <v>34</v>
      </c>
      <c r="D29" s="13">
        <f>+C29/ENTERPRISES!C27</f>
        <v>7.6062639821029079E-3</v>
      </c>
      <c r="E29" s="6">
        <v>149.70699999999999</v>
      </c>
      <c r="F29" s="6">
        <f t="shared" si="0"/>
        <v>4403.1470588235297</v>
      </c>
    </row>
    <row r="30" spans="2:6" x14ac:dyDescent="0.25">
      <c r="B30" s="5" t="s">
        <v>28</v>
      </c>
      <c r="C30" s="6">
        <v>114</v>
      </c>
      <c r="D30" s="13">
        <f>+C30/ENTERPRISES!C28</f>
        <v>2.8148148148148148E-2</v>
      </c>
      <c r="E30" s="6">
        <v>153.40799999999999</v>
      </c>
      <c r="F30" s="6">
        <f t="shared" si="0"/>
        <v>1345.6842105263158</v>
      </c>
    </row>
    <row r="31" spans="2:6" x14ac:dyDescent="0.25">
      <c r="B31" s="5" t="s">
        <v>29</v>
      </c>
      <c r="C31" s="6">
        <v>287</v>
      </c>
      <c r="D31" s="13">
        <f>+C31/ENTERPRISES!C29</f>
        <v>4.1836734693877553E-2</v>
      </c>
      <c r="E31" s="6">
        <v>1102.7529999999999</v>
      </c>
      <c r="F31" s="6">
        <f t="shared" si="0"/>
        <v>3842.3449477351915</v>
      </c>
    </row>
    <row r="32" spans="2:6" x14ac:dyDescent="0.25">
      <c r="B32" s="5" t="s">
        <v>30</v>
      </c>
      <c r="C32" s="6">
        <v>293</v>
      </c>
      <c r="D32" s="13">
        <f>+C32/ENTERPRISES!C30</f>
        <v>4.8389760528488854E-2</v>
      </c>
      <c r="E32" s="6">
        <v>448.512</v>
      </c>
      <c r="F32" s="6">
        <f t="shared" si="0"/>
        <v>1530.7576791808874</v>
      </c>
    </row>
    <row r="33" spans="2:6" x14ac:dyDescent="0.25">
      <c r="B33" s="5" t="s">
        <v>31</v>
      </c>
      <c r="C33" s="6">
        <v>84</v>
      </c>
      <c r="D33" s="13">
        <f>+C33/ENTERPRISES!C31</f>
        <v>1.3270142180094787E-2</v>
      </c>
      <c r="E33" s="6">
        <v>93.191999999999993</v>
      </c>
      <c r="F33" s="6">
        <f t="shared" si="0"/>
        <v>1109.4285714285713</v>
      </c>
    </row>
    <row r="34" spans="2:6" x14ac:dyDescent="0.25">
      <c r="B34" s="5" t="s">
        <v>32</v>
      </c>
      <c r="C34" s="6">
        <v>176</v>
      </c>
      <c r="D34" s="13">
        <f>+C34/ENTERPRISES!C32</f>
        <v>3.2146118721461184E-2</v>
      </c>
      <c r="E34" s="6">
        <v>311</v>
      </c>
      <c r="F34" s="6">
        <f t="shared" si="0"/>
        <v>1767.0454545454545</v>
      </c>
    </row>
    <row r="35" spans="2:6" ht="15.75" thickBot="1" x14ac:dyDescent="0.3">
      <c r="B35" s="9" t="s">
        <v>33</v>
      </c>
      <c r="C35" s="8">
        <v>61</v>
      </c>
      <c r="D35" s="13">
        <f>+C35/ENTERPRISES!C33</f>
        <v>7.1722516166960616E-3</v>
      </c>
      <c r="E35" s="6">
        <v>81.168000000000006</v>
      </c>
      <c r="F35" s="6">
        <f t="shared" si="0"/>
        <v>1330.622950819672</v>
      </c>
    </row>
    <row r="36" spans="2:6" ht="16.5" thickBot="1" x14ac:dyDescent="0.3">
      <c r="B36" s="14" t="s">
        <v>40</v>
      </c>
      <c r="C36" s="15">
        <f>SUM(C4:C35)</f>
        <v>7518</v>
      </c>
      <c r="D36" s="16">
        <f>+C36/ENTERPRISES!C35</f>
        <v>4.2616631710220509E-2</v>
      </c>
      <c r="E36" s="15">
        <f>SUM(E4:E35)</f>
        <v>12379.773999999999</v>
      </c>
      <c r="F36" s="12">
        <f>1000*E36/C36</f>
        <v>1646.684490555999</v>
      </c>
    </row>
    <row r="37" spans="2:6" x14ac:dyDescent="0.25">
      <c r="B37" s="3"/>
      <c r="C37" s="3"/>
      <c r="D37" s="3"/>
      <c r="E37" s="3"/>
    </row>
    <row r="38" spans="2:6" x14ac:dyDescent="0.25">
      <c r="B38" s="3"/>
      <c r="C38" s="3"/>
      <c r="D38" s="3"/>
      <c r="E38" s="3"/>
    </row>
    <row r="39" spans="2:6" ht="30" x14ac:dyDescent="0.25">
      <c r="B39" s="2" t="s">
        <v>34</v>
      </c>
      <c r="C39" s="4" t="s">
        <v>38</v>
      </c>
      <c r="D39" s="4" t="s">
        <v>72</v>
      </c>
      <c r="E39" s="4" t="s">
        <v>47</v>
      </c>
      <c r="F39" s="4" t="s">
        <v>73</v>
      </c>
    </row>
    <row r="40" spans="2:6" x14ac:dyDescent="0.25">
      <c r="B40" s="5" t="s">
        <v>4</v>
      </c>
      <c r="C40" s="6">
        <f>VLOOKUP(B40,$B$4:$E$35,2,FALSE)</f>
        <v>265</v>
      </c>
      <c r="D40" s="13">
        <f>VLOOKUP(B40,$B$4:$E$35,3,FALSE)</f>
        <v>4.0060468631897203E-2</v>
      </c>
      <c r="E40" s="6">
        <f>VLOOKUP(B40,$B$4:$E$35,4,FALSE)</f>
        <v>378.49</v>
      </c>
      <c r="F40" s="6">
        <f>1000*E40/C40</f>
        <v>1428.2641509433963</v>
      </c>
    </row>
    <row r="41" spans="2:6" x14ac:dyDescent="0.25">
      <c r="B41" s="5" t="s">
        <v>5</v>
      </c>
      <c r="C41" s="6">
        <f>VLOOKUP(B41,$B$4:$E$35,2,FALSE)</f>
        <v>341</v>
      </c>
      <c r="D41" s="13">
        <f t="shared" ref="D41" si="1">VLOOKUP(B41,$B$4:$E$35,3,FALSE)</f>
        <v>7.4535519125683056E-2</v>
      </c>
      <c r="E41" s="6">
        <f t="shared" ref="E41" si="2">VLOOKUP(B41,$B$4:$E$35,4,FALSE)</f>
        <v>531</v>
      </c>
      <c r="F41" s="6">
        <f t="shared" ref="F41" si="3">1000*E41/C41</f>
        <v>1557.1847507331379</v>
      </c>
    </row>
    <row r="42" spans="2:6" x14ac:dyDescent="0.25">
      <c r="B42" s="5" t="s">
        <v>8</v>
      </c>
      <c r="C42" s="6">
        <f>VLOOKUP(B42,$B$4:$E$35,2,FALSE)</f>
        <v>575</v>
      </c>
      <c r="D42" s="13">
        <f t="shared" ref="D42:D48" si="4">VLOOKUP(B42,$B$4:$E$35,3,FALSE)</f>
        <v>6.999391357273281E-2</v>
      </c>
      <c r="E42" s="6">
        <f t="shared" ref="E42:E48" si="5">VLOOKUP(B42,$B$4:$E$35,4,FALSE)</f>
        <v>405.27199999999999</v>
      </c>
      <c r="F42" s="6">
        <f t="shared" ref="F42:F48" si="6">1000*E42/C42</f>
        <v>704.82086956521744</v>
      </c>
    </row>
    <row r="43" spans="2:6" x14ac:dyDescent="0.25">
      <c r="B43" s="5" t="s">
        <v>9</v>
      </c>
      <c r="C43" s="6">
        <f>VLOOKUP(B43,$B$4:$E$35,2,FALSE)</f>
        <v>679</v>
      </c>
      <c r="D43" s="13">
        <f t="shared" si="4"/>
        <v>9.1079812206572769E-2</v>
      </c>
      <c r="E43" s="6">
        <f t="shared" si="5"/>
        <v>3583.3380000000002</v>
      </c>
      <c r="F43" s="6">
        <f t="shared" si="6"/>
        <v>5277.3755522827687</v>
      </c>
    </row>
    <row r="44" spans="2:6" x14ac:dyDescent="0.25">
      <c r="B44" s="5" t="s">
        <v>13</v>
      </c>
      <c r="C44" s="6">
        <f t="shared" ref="C44:C47" si="7">VLOOKUP(B44,$B$4:$E$35,2,FALSE)</f>
        <v>159</v>
      </c>
      <c r="D44" s="13">
        <f t="shared" si="4"/>
        <v>1.9366626065773447E-2</v>
      </c>
      <c r="E44" s="6">
        <f t="shared" si="5"/>
        <v>302</v>
      </c>
      <c r="F44" s="6">
        <f t="shared" si="6"/>
        <v>1899.3710691823899</v>
      </c>
    </row>
    <row r="45" spans="2:6" x14ac:dyDescent="0.25">
      <c r="B45" s="5" t="s">
        <v>16</v>
      </c>
      <c r="C45" s="6">
        <f t="shared" si="7"/>
        <v>31</v>
      </c>
      <c r="D45" s="13">
        <f t="shared" si="4"/>
        <v>9.8412698412698417E-3</v>
      </c>
      <c r="E45" s="6">
        <f t="shared" si="5"/>
        <v>48.35</v>
      </c>
      <c r="F45" s="6">
        <f t="shared" si="6"/>
        <v>1559.6774193548388</v>
      </c>
    </row>
    <row r="46" spans="2:6" x14ac:dyDescent="0.25">
      <c r="B46" s="5" t="s">
        <v>20</v>
      </c>
      <c r="C46" s="6"/>
      <c r="D46" s="13"/>
      <c r="E46" s="6"/>
      <c r="F46" s="6"/>
    </row>
    <row r="47" spans="2:6" x14ac:dyDescent="0.25">
      <c r="B47" s="5" t="s">
        <v>27</v>
      </c>
      <c r="C47" s="6">
        <f t="shared" si="7"/>
        <v>34</v>
      </c>
      <c r="D47" s="13">
        <f t="shared" si="4"/>
        <v>7.6062639821029079E-3</v>
      </c>
      <c r="E47" s="6">
        <f t="shared" si="5"/>
        <v>149.70699999999999</v>
      </c>
      <c r="F47" s="6">
        <f t="shared" si="6"/>
        <v>4403.1470588235297</v>
      </c>
    </row>
    <row r="48" spans="2:6" ht="15.75" thickBot="1" x14ac:dyDescent="0.3">
      <c r="B48" s="5" t="s">
        <v>32</v>
      </c>
      <c r="C48" s="6">
        <f>VLOOKUP(B48,$B$4:$E$35,2,FALSE)</f>
        <v>176</v>
      </c>
      <c r="D48" s="13">
        <f t="shared" si="4"/>
        <v>3.2146118721461184E-2</v>
      </c>
      <c r="E48" s="6">
        <f t="shared" si="5"/>
        <v>311</v>
      </c>
      <c r="F48" s="6">
        <f t="shared" si="6"/>
        <v>1767.0454545454545</v>
      </c>
    </row>
    <row r="49" spans="2:6" ht="16.5" thickBot="1" x14ac:dyDescent="0.3">
      <c r="B49" s="14" t="s">
        <v>40</v>
      </c>
      <c r="C49" s="15">
        <f>SUM(C40:C48)</f>
        <v>2260</v>
      </c>
      <c r="D49" s="16">
        <f>+C49/ENTERPRISES!C37</f>
        <v>4.3785721205076046E-2</v>
      </c>
      <c r="E49" s="15">
        <f>SUM(E40:E48)</f>
        <v>5709.1570000000011</v>
      </c>
      <c r="F49" s="12">
        <f>1000*E49/C49</f>
        <v>2526.1756637168146</v>
      </c>
    </row>
    <row r="50" spans="2:6" x14ac:dyDescent="0.25">
      <c r="B50" s="3"/>
      <c r="C50" s="3"/>
      <c r="D50" s="3"/>
      <c r="E50" s="3"/>
    </row>
    <row r="51" spans="2:6" ht="30" x14ac:dyDescent="0.25">
      <c r="B51" s="2" t="s">
        <v>37</v>
      </c>
      <c r="C51" s="4" t="s">
        <v>38</v>
      </c>
      <c r="D51" s="4" t="s">
        <v>72</v>
      </c>
      <c r="E51" s="4" t="s">
        <v>47</v>
      </c>
      <c r="F51" s="4" t="s">
        <v>73</v>
      </c>
    </row>
    <row r="52" spans="2:6" x14ac:dyDescent="0.25">
      <c r="B52" s="5" t="s">
        <v>3</v>
      </c>
      <c r="C52" s="6">
        <f>VLOOKUP(B52,$B$4:$E$35,2,FALSE)</f>
        <v>1651</v>
      </c>
      <c r="D52" s="13">
        <f>VLOOKUP(B52,$B$4:$E$35,3,FALSE)</f>
        <v>0.21112531969309464</v>
      </c>
      <c r="E52" s="6">
        <f t="shared" ref="E52:E56" si="8">VLOOKUP(B52,$B$4:$E$35,4,FALSE)</f>
        <v>1572.961</v>
      </c>
      <c r="F52" s="6">
        <f t="shared" ref="F52:F56" si="9">1000*E52/C52</f>
        <v>952.73228346456688</v>
      </c>
    </row>
    <row r="53" spans="2:6" x14ac:dyDescent="0.25">
      <c r="B53" s="5" t="s">
        <v>7</v>
      </c>
      <c r="C53" s="6">
        <f t="shared" ref="C53:C54" si="10">VLOOKUP(B53,$B$4:$E$35,2,FALSE)</f>
        <v>61</v>
      </c>
      <c r="D53" s="13">
        <f t="shared" ref="D53:D56" si="11">VLOOKUP(B53,$B$4:$E$35,3,FALSE)</f>
        <v>1.799410029498525E-2</v>
      </c>
      <c r="E53" s="6">
        <f t="shared" si="8"/>
        <v>148.4</v>
      </c>
      <c r="F53" s="6">
        <f t="shared" si="9"/>
        <v>2432.7868852459014</v>
      </c>
    </row>
    <row r="54" spans="2:6" x14ac:dyDescent="0.25">
      <c r="B54" s="5" t="s">
        <v>22</v>
      </c>
      <c r="C54" s="6">
        <f t="shared" si="10"/>
        <v>114</v>
      </c>
      <c r="D54" s="13">
        <f t="shared" si="11"/>
        <v>3.0727762803234502E-2</v>
      </c>
      <c r="E54" s="6">
        <f t="shared" si="8"/>
        <v>164.066</v>
      </c>
      <c r="F54" s="6">
        <f t="shared" si="9"/>
        <v>1439.1754385964912</v>
      </c>
    </row>
    <row r="55" spans="2:6" x14ac:dyDescent="0.25">
      <c r="B55" s="5" t="s">
        <v>25</v>
      </c>
      <c r="C55" s="6"/>
      <c r="D55" s="13"/>
      <c r="E55" s="6"/>
      <c r="F55" s="6"/>
    </row>
    <row r="56" spans="2:6" ht="15.75" thickBot="1" x14ac:dyDescent="0.3">
      <c r="B56" s="5" t="s">
        <v>29</v>
      </c>
      <c r="C56" s="6">
        <f>VLOOKUP(B56,$B$4:$E$35,2,FALSE)</f>
        <v>287</v>
      </c>
      <c r="D56" s="13">
        <f t="shared" si="11"/>
        <v>4.1836734693877553E-2</v>
      </c>
      <c r="E56" s="6">
        <f t="shared" si="8"/>
        <v>1102.7529999999999</v>
      </c>
      <c r="F56" s="6">
        <f t="shared" si="9"/>
        <v>3842.3449477351915</v>
      </c>
    </row>
    <row r="57" spans="2:6" ht="16.5" thickBot="1" x14ac:dyDescent="0.3">
      <c r="B57" s="14" t="s">
        <v>40</v>
      </c>
      <c r="C57" s="15">
        <f>SUM(C52:C56)</f>
        <v>2113</v>
      </c>
      <c r="D57" s="16">
        <f>+C57/ENTERPRISES!C40</f>
        <v>7.3444560305874179E-2</v>
      </c>
      <c r="E57" s="15">
        <f>SUM(E52:E56)</f>
        <v>2988.1800000000003</v>
      </c>
      <c r="F57" s="12">
        <f>1000*E57/C57</f>
        <v>1414.1883577851399</v>
      </c>
    </row>
    <row r="58" spans="2:6" x14ac:dyDescent="0.25">
      <c r="B58" s="3"/>
      <c r="C58" s="3"/>
      <c r="D58" s="3"/>
      <c r="E58" s="3"/>
    </row>
    <row r="59" spans="2:6" ht="30" x14ac:dyDescent="0.25">
      <c r="B59" s="2" t="s">
        <v>35</v>
      </c>
      <c r="C59" s="4" t="s">
        <v>38</v>
      </c>
      <c r="D59" s="4" t="s">
        <v>72</v>
      </c>
      <c r="E59" s="4" t="s">
        <v>47</v>
      </c>
      <c r="F59" s="4" t="s">
        <v>73</v>
      </c>
    </row>
    <row r="60" spans="2:6" x14ac:dyDescent="0.25">
      <c r="B60" s="5" t="s">
        <v>2</v>
      </c>
      <c r="C60" s="6">
        <f>VLOOKUP(B60,$B$4:$E$35,2,FALSE)</f>
        <v>361</v>
      </c>
      <c r="D60" s="13">
        <f>VLOOKUP(B60,$B$4:$E$35,3,FALSE)</f>
        <v>5.4904942965779469E-2</v>
      </c>
      <c r="E60" s="6">
        <f t="shared" ref="E60:E72" si="12">VLOOKUP(B60,$B$4:$E$35,4,FALSE)</f>
        <v>436.81</v>
      </c>
      <c r="F60" s="6">
        <f t="shared" ref="F60:F72" si="13">1000*E60/C60</f>
        <v>1210</v>
      </c>
    </row>
    <row r="61" spans="2:6" x14ac:dyDescent="0.25">
      <c r="B61" s="5" t="s">
        <v>6</v>
      </c>
      <c r="C61" s="6">
        <f>VLOOKUP(B61,$B$4:$E$35,2,FALSE)</f>
        <v>268</v>
      </c>
      <c r="D61" s="13">
        <f t="shared" ref="D61:D72" si="14">VLOOKUP(B61,$B$4:$E$35,3,FALSE)</f>
        <v>4.9629629629629628E-2</v>
      </c>
      <c r="E61" s="6">
        <f t="shared" si="12"/>
        <v>435.40800000000002</v>
      </c>
      <c r="F61" s="6">
        <f t="shared" si="13"/>
        <v>1624.6567164179105</v>
      </c>
    </row>
    <row r="62" spans="2:6" x14ac:dyDescent="0.25">
      <c r="B62" s="5" t="s">
        <v>10</v>
      </c>
      <c r="C62" s="6">
        <f t="shared" ref="C62:C71" si="15">VLOOKUP(B62,$B$4:$E$35,2,FALSE)</f>
        <v>91</v>
      </c>
      <c r="D62" s="13">
        <f t="shared" si="14"/>
        <v>1.8762886597938143E-2</v>
      </c>
      <c r="E62" s="6">
        <f t="shared" si="12"/>
        <v>127.056</v>
      </c>
      <c r="F62" s="6">
        <f t="shared" si="13"/>
        <v>1396.2197802197802</v>
      </c>
    </row>
    <row r="63" spans="2:6" x14ac:dyDescent="0.25">
      <c r="B63" s="5" t="s">
        <v>11</v>
      </c>
      <c r="C63" s="6">
        <f t="shared" si="15"/>
        <v>117</v>
      </c>
      <c r="D63" s="13">
        <f t="shared" si="14"/>
        <v>3.2773109243697481E-2</v>
      </c>
      <c r="E63" s="6">
        <f t="shared" si="12"/>
        <v>117.39</v>
      </c>
      <c r="F63" s="6">
        <f t="shared" si="13"/>
        <v>1003.3333333333334</v>
      </c>
    </row>
    <row r="64" spans="2:6" x14ac:dyDescent="0.25">
      <c r="B64" s="5" t="s">
        <v>14</v>
      </c>
      <c r="C64" s="6">
        <f t="shared" si="15"/>
        <v>553</v>
      </c>
      <c r="D64" s="13">
        <f t="shared" si="14"/>
        <v>0.14746666666666666</v>
      </c>
      <c r="E64" s="6">
        <f t="shared" si="12"/>
        <v>397.98</v>
      </c>
      <c r="F64" s="6">
        <f t="shared" si="13"/>
        <v>719.67450271247742</v>
      </c>
    </row>
    <row r="65" spans="2:6" x14ac:dyDescent="0.25">
      <c r="B65" s="5" t="s">
        <v>15</v>
      </c>
      <c r="C65" s="6">
        <f t="shared" si="15"/>
        <v>105</v>
      </c>
      <c r="D65" s="13">
        <f t="shared" si="14"/>
        <v>2.595797280593325E-2</v>
      </c>
      <c r="E65" s="6">
        <f t="shared" si="12"/>
        <v>125.526</v>
      </c>
      <c r="F65" s="6">
        <f t="shared" si="13"/>
        <v>1195.4857142857143</v>
      </c>
    </row>
    <row r="66" spans="2:6" x14ac:dyDescent="0.25">
      <c r="B66" s="5" t="s">
        <v>19</v>
      </c>
      <c r="C66" s="6">
        <f t="shared" si="15"/>
        <v>249</v>
      </c>
      <c r="D66" s="13">
        <f t="shared" si="14"/>
        <v>3.2549019607843135E-2</v>
      </c>
      <c r="E66" s="6">
        <f t="shared" si="12"/>
        <v>292.10599999999999</v>
      </c>
      <c r="F66" s="6">
        <f t="shared" si="13"/>
        <v>1173.1164658634539</v>
      </c>
    </row>
    <row r="67" spans="2:6" x14ac:dyDescent="0.25">
      <c r="B67" s="5" t="s">
        <v>21</v>
      </c>
      <c r="C67" s="6">
        <f t="shared" si="15"/>
        <v>33</v>
      </c>
      <c r="D67" s="13">
        <f t="shared" si="14"/>
        <v>3.7141249296567249E-3</v>
      </c>
      <c r="E67" s="6">
        <f t="shared" si="12"/>
        <v>34.988999999999997</v>
      </c>
      <c r="F67" s="6">
        <f t="shared" si="13"/>
        <v>1060.2727272727273</v>
      </c>
    </row>
    <row r="68" spans="2:6" x14ac:dyDescent="0.25">
      <c r="B68" s="5" t="s">
        <v>24</v>
      </c>
      <c r="C68" s="6">
        <f t="shared" si="15"/>
        <v>136</v>
      </c>
      <c r="D68" s="13">
        <f t="shared" si="14"/>
        <v>2.0268256333830104E-2</v>
      </c>
      <c r="E68" s="6">
        <f t="shared" si="12"/>
        <v>192.41399999999999</v>
      </c>
      <c r="F68" s="6">
        <f t="shared" si="13"/>
        <v>1414.8088235294117</v>
      </c>
    </row>
    <row r="69" spans="2:6" x14ac:dyDescent="0.25">
      <c r="B69" s="5" t="s">
        <v>26</v>
      </c>
      <c r="C69" s="6">
        <f t="shared" si="15"/>
        <v>337</v>
      </c>
      <c r="D69" s="13">
        <f t="shared" si="14"/>
        <v>6.713147410358565E-2</v>
      </c>
      <c r="E69" s="6">
        <f t="shared" si="12"/>
        <v>331.774</v>
      </c>
      <c r="F69" s="6">
        <f t="shared" si="13"/>
        <v>984.49258160237389</v>
      </c>
    </row>
    <row r="70" spans="2:6" x14ac:dyDescent="0.25">
      <c r="B70" s="5" t="s">
        <v>28</v>
      </c>
      <c r="C70" s="6">
        <f t="shared" si="15"/>
        <v>114</v>
      </c>
      <c r="D70" s="13">
        <f t="shared" si="14"/>
        <v>2.8148148148148148E-2</v>
      </c>
      <c r="E70" s="6">
        <f t="shared" si="12"/>
        <v>153.40799999999999</v>
      </c>
      <c r="F70" s="6">
        <f t="shared" si="13"/>
        <v>1345.6842105263158</v>
      </c>
    </row>
    <row r="71" spans="2:6" x14ac:dyDescent="0.25">
      <c r="B71" s="5" t="s">
        <v>30</v>
      </c>
      <c r="C71" s="6">
        <f t="shared" si="15"/>
        <v>293</v>
      </c>
      <c r="D71" s="13">
        <f t="shared" si="14"/>
        <v>4.8389760528488854E-2</v>
      </c>
      <c r="E71" s="6">
        <f t="shared" si="12"/>
        <v>448.512</v>
      </c>
      <c r="F71" s="6">
        <f t="shared" si="13"/>
        <v>1530.7576791808874</v>
      </c>
    </row>
    <row r="72" spans="2:6" ht="15.75" thickBot="1" x14ac:dyDescent="0.3">
      <c r="B72" s="5" t="s">
        <v>31</v>
      </c>
      <c r="C72" s="6">
        <f>VLOOKUP(B72,$B$4:$E$35,2,FALSE)</f>
        <v>84</v>
      </c>
      <c r="D72" s="13">
        <f t="shared" si="14"/>
        <v>1.3270142180094787E-2</v>
      </c>
      <c r="E72" s="6">
        <f t="shared" si="12"/>
        <v>93.191999999999993</v>
      </c>
      <c r="F72" s="6">
        <f t="shared" si="13"/>
        <v>1109.4285714285713</v>
      </c>
    </row>
    <row r="73" spans="2:6" ht="16.5" thickBot="1" x14ac:dyDescent="0.3">
      <c r="B73" s="14" t="s">
        <v>40</v>
      </c>
      <c r="C73" s="15">
        <f>SUM(C60:C72)</f>
        <v>2741</v>
      </c>
      <c r="D73" s="16">
        <f>+C73/ENTERPRISES!C39</f>
        <v>3.7604609685827961E-2</v>
      </c>
      <c r="E73" s="15">
        <f>SUM(E60:E72)</f>
        <v>3186.5650000000001</v>
      </c>
      <c r="F73" s="12">
        <f>1000*E73/C73</f>
        <v>1162.5556366289675</v>
      </c>
    </row>
    <row r="74" spans="2:6" x14ac:dyDescent="0.25">
      <c r="B74" s="3"/>
      <c r="C74" s="3"/>
      <c r="D74" s="3"/>
      <c r="E74" s="3"/>
    </row>
    <row r="75" spans="2:6" ht="30" x14ac:dyDescent="0.25">
      <c r="B75" s="2" t="s">
        <v>36</v>
      </c>
      <c r="C75" s="4" t="s">
        <v>38</v>
      </c>
      <c r="D75" s="4" t="s">
        <v>72</v>
      </c>
      <c r="E75" s="4" t="s">
        <v>47</v>
      </c>
      <c r="F75" s="4" t="s">
        <v>73</v>
      </c>
    </row>
    <row r="76" spans="2:6" x14ac:dyDescent="0.25">
      <c r="B76" s="5" t="s">
        <v>12</v>
      </c>
      <c r="C76" s="6">
        <f>VLOOKUP(B76,$B$4:$E$35,2,FALSE)</f>
        <v>90</v>
      </c>
      <c r="D76" s="13">
        <f>VLOOKUP(B76,$B$4:$E$35,3,FALSE)</f>
        <v>2.8125000000000001E-2</v>
      </c>
      <c r="E76" s="6">
        <f t="shared" ref="E76:E80" si="16">VLOOKUP(B76,$B$4:$E$35,4,FALSE)</f>
        <v>112.982</v>
      </c>
      <c r="F76" s="6">
        <f>1000*E76/C76</f>
        <v>1255.3555555555556</v>
      </c>
    </row>
    <row r="77" spans="2:6" x14ac:dyDescent="0.25">
      <c r="B77" s="5" t="s">
        <v>17</v>
      </c>
      <c r="C77" s="6">
        <f>VLOOKUP(B77,$B$4:$E$35,2,FALSE)</f>
        <v>59</v>
      </c>
      <c r="D77" s="13">
        <f t="shared" ref="D77:D80" si="17">VLOOKUP(B77,$B$4:$E$35,3,FALSE)</f>
        <v>2.0811287477954146E-2</v>
      </c>
      <c r="E77" s="6">
        <f t="shared" si="16"/>
        <v>63.351999999999997</v>
      </c>
      <c r="F77" s="6">
        <f t="shared" ref="F77:F80" si="18">1000*E77/C77</f>
        <v>1073.7627118644068</v>
      </c>
    </row>
    <row r="78" spans="2:6" x14ac:dyDescent="0.25">
      <c r="B78" s="5" t="s">
        <v>18</v>
      </c>
      <c r="C78" s="6">
        <f t="shared" ref="C78:C79" si="19">VLOOKUP(B78,$B$4:$E$35,2,FALSE)</f>
        <v>66</v>
      </c>
      <c r="D78" s="13">
        <f t="shared" si="17"/>
        <v>1.4898419864559819E-2</v>
      </c>
      <c r="E78" s="6">
        <f t="shared" si="16"/>
        <v>77.23</v>
      </c>
      <c r="F78" s="6">
        <f t="shared" si="18"/>
        <v>1170.1515151515152</v>
      </c>
    </row>
    <row r="79" spans="2:6" x14ac:dyDescent="0.25">
      <c r="B79" s="5" t="s">
        <v>23</v>
      </c>
      <c r="C79" s="6">
        <f t="shared" si="19"/>
        <v>128</v>
      </c>
      <c r="D79" s="13">
        <f t="shared" si="17"/>
        <v>3.0732292917166868E-2</v>
      </c>
      <c r="E79" s="6">
        <f t="shared" si="16"/>
        <v>161.13999999999999</v>
      </c>
      <c r="F79" s="6">
        <f t="shared" si="18"/>
        <v>1258.90625</v>
      </c>
    </row>
    <row r="80" spans="2:6" ht="15.75" thickBot="1" x14ac:dyDescent="0.3">
      <c r="B80" s="5" t="s">
        <v>33</v>
      </c>
      <c r="C80" s="6">
        <f>VLOOKUP(B80,$B$4:$E$35,2,FALSE)</f>
        <v>61</v>
      </c>
      <c r="D80" s="13">
        <f t="shared" si="17"/>
        <v>7.1722516166960616E-3</v>
      </c>
      <c r="E80" s="6">
        <f t="shared" si="16"/>
        <v>81.168000000000006</v>
      </c>
      <c r="F80" s="6">
        <f t="shared" si="18"/>
        <v>1330.622950819672</v>
      </c>
    </row>
    <row r="81" spans="2:6" ht="16.5" thickBot="1" x14ac:dyDescent="0.3">
      <c r="B81" s="14" t="s">
        <v>40</v>
      </c>
      <c r="C81" s="15">
        <f>SUM(C76:C80)</f>
        <v>404</v>
      </c>
      <c r="D81" s="16">
        <f>+C81/ENTERPRISES!C38</f>
        <v>1.7462718824292199E-2</v>
      </c>
      <c r="E81" s="15">
        <f>SUM(E76:E80)</f>
        <v>495.87200000000001</v>
      </c>
      <c r="F81" s="12">
        <f>1000*E81/C81</f>
        <v>1227.4059405940593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81"/>
  <sheetViews>
    <sheetView tabSelected="1" zoomScaleNormal="100" workbookViewId="0">
      <pane xSplit="2" ySplit="3" topLeftCell="C13" activePane="bottomRight" state="frozen"/>
      <selection pane="topRight" activeCell="C1" sqref="C1"/>
      <selection pane="bottomLeft" activeCell="A4" sqref="A4"/>
      <selection pane="bottomRight" activeCell="F1" sqref="F1"/>
    </sheetView>
  </sheetViews>
  <sheetFormatPr defaultRowHeight="15" x14ac:dyDescent="0.25"/>
  <cols>
    <col min="1" max="1" width="5.85546875" customWidth="1"/>
    <col min="2" max="2" width="30" customWidth="1"/>
    <col min="3" max="6" width="15.140625" customWidth="1"/>
  </cols>
  <sheetData>
    <row r="1" spans="2:6" ht="36.75" customHeight="1" x14ac:dyDescent="0.25">
      <c r="B1" s="1" t="s">
        <v>51</v>
      </c>
      <c r="C1" s="18" t="s">
        <v>77</v>
      </c>
    </row>
    <row r="3" spans="2:6" ht="30" x14ac:dyDescent="0.25">
      <c r="B3" s="2" t="s">
        <v>1</v>
      </c>
      <c r="C3" s="4" t="s">
        <v>38</v>
      </c>
      <c r="D3" s="4" t="s">
        <v>72</v>
      </c>
      <c r="E3" s="4" t="s">
        <v>41</v>
      </c>
      <c r="F3" s="4" t="s">
        <v>73</v>
      </c>
    </row>
    <row r="4" spans="2:6" x14ac:dyDescent="0.25">
      <c r="B4" s="5" t="s">
        <v>2</v>
      </c>
      <c r="C4" s="6">
        <v>2317</v>
      </c>
      <c r="D4" s="13">
        <f>+C4/ENTERPRISES!C2</f>
        <v>0.35239543726235739</v>
      </c>
      <c r="E4" s="7">
        <v>27.774999999999999</v>
      </c>
      <c r="F4" s="6">
        <f>1000000*E4/C4</f>
        <v>11987.483815278378</v>
      </c>
    </row>
    <row r="5" spans="2:6" x14ac:dyDescent="0.25">
      <c r="B5" s="5" t="s">
        <v>3</v>
      </c>
      <c r="C5" s="6">
        <v>2259</v>
      </c>
      <c r="D5" s="13">
        <f>+C5/ENTERPRISES!C3</f>
        <v>0.28887468030690538</v>
      </c>
      <c r="E5" s="7">
        <v>30.465</v>
      </c>
      <c r="F5" s="6">
        <f t="shared" ref="F5:F35" si="0">1000000*E5/C5</f>
        <v>13486.05577689243</v>
      </c>
    </row>
    <row r="6" spans="2:6" x14ac:dyDescent="0.25">
      <c r="B6" s="5" t="s">
        <v>4</v>
      </c>
      <c r="C6" s="6">
        <v>2512</v>
      </c>
      <c r="D6" s="13">
        <f>+C6/ENTERPRISES!C4</f>
        <v>0.37974300831443686</v>
      </c>
      <c r="E6" s="7">
        <v>29.38</v>
      </c>
      <c r="F6" s="6">
        <f t="shared" si="0"/>
        <v>11695.859872611465</v>
      </c>
    </row>
    <row r="7" spans="2:6" x14ac:dyDescent="0.25">
      <c r="B7" s="5" t="s">
        <v>5</v>
      </c>
      <c r="C7" s="6">
        <v>1224</v>
      </c>
      <c r="D7" s="13">
        <f>+C7/ENTERPRISES!C5</f>
        <v>0.26754098360655737</v>
      </c>
      <c r="E7" s="7">
        <v>16.98</v>
      </c>
      <c r="F7" s="6">
        <f t="shared" si="0"/>
        <v>13872.549019607843</v>
      </c>
    </row>
    <row r="8" spans="2:6" x14ac:dyDescent="0.25">
      <c r="B8" s="5" t="s">
        <v>6</v>
      </c>
      <c r="C8" s="6">
        <v>2755</v>
      </c>
      <c r="D8" s="13">
        <f>+C8/ENTERPRISES!C6</f>
        <v>0.51018518518518519</v>
      </c>
      <c r="E8" s="7">
        <v>34.344999999999999</v>
      </c>
      <c r="F8" s="6">
        <f t="shared" si="0"/>
        <v>12466.424682395644</v>
      </c>
    </row>
    <row r="9" spans="2:6" x14ac:dyDescent="0.25">
      <c r="B9" s="5" t="s">
        <v>7</v>
      </c>
      <c r="C9" s="6">
        <v>1169</v>
      </c>
      <c r="D9" s="13">
        <f>+C9/ENTERPRISES!C7</f>
        <v>0.34483775811209438</v>
      </c>
      <c r="E9" s="7">
        <v>13.25</v>
      </c>
      <c r="F9" s="6">
        <f t="shared" si="0"/>
        <v>11334.473909324208</v>
      </c>
    </row>
    <row r="10" spans="2:6" x14ac:dyDescent="0.25">
      <c r="B10" s="5" t="s">
        <v>8</v>
      </c>
      <c r="C10" s="6">
        <v>2439</v>
      </c>
      <c r="D10" s="13">
        <f>+C10/ENTERPRISES!C8</f>
        <v>0.296895922093731</v>
      </c>
      <c r="E10" s="7">
        <v>31.305</v>
      </c>
      <c r="F10" s="6">
        <f t="shared" si="0"/>
        <v>12835.178351783517</v>
      </c>
    </row>
    <row r="11" spans="2:6" x14ac:dyDescent="0.25">
      <c r="B11" s="5" t="s">
        <v>9</v>
      </c>
      <c r="C11" s="6">
        <v>2536</v>
      </c>
      <c r="D11" s="13">
        <f>+C11/ENTERPRISES!C9</f>
        <v>0.34017437961099933</v>
      </c>
      <c r="E11" s="7">
        <v>32.200000000000003</v>
      </c>
      <c r="F11" s="6">
        <f t="shared" si="0"/>
        <v>12697.160883280758</v>
      </c>
    </row>
    <row r="12" spans="2:6" x14ac:dyDescent="0.25">
      <c r="B12" s="5" t="s">
        <v>10</v>
      </c>
      <c r="C12" s="6">
        <v>1109</v>
      </c>
      <c r="D12" s="13">
        <f>+C12/ENTERPRISES!C10</f>
        <v>0.22865979381443299</v>
      </c>
      <c r="E12" s="7">
        <v>13.91</v>
      </c>
      <c r="F12" s="6">
        <f t="shared" si="0"/>
        <v>12542.831379621281</v>
      </c>
    </row>
    <row r="13" spans="2:6" x14ac:dyDescent="0.25">
      <c r="B13" s="5" t="s">
        <v>11</v>
      </c>
      <c r="C13" s="6">
        <v>2045</v>
      </c>
      <c r="D13" s="13">
        <f>+C13/ENTERPRISES!C11</f>
        <v>0.57282913165266103</v>
      </c>
      <c r="E13" s="7">
        <v>23.75</v>
      </c>
      <c r="F13" s="6">
        <f t="shared" si="0"/>
        <v>11613.691931540343</v>
      </c>
    </row>
    <row r="14" spans="2:6" x14ac:dyDescent="0.25">
      <c r="B14" s="5" t="s">
        <v>12</v>
      </c>
      <c r="C14" s="6">
        <v>1481</v>
      </c>
      <c r="D14" s="13">
        <f>+C14/ENTERPRISES!C12</f>
        <v>0.46281250000000002</v>
      </c>
      <c r="E14" s="7">
        <v>18.68</v>
      </c>
      <c r="F14" s="6">
        <f t="shared" si="0"/>
        <v>12613.099257258609</v>
      </c>
    </row>
    <row r="15" spans="2:6" x14ac:dyDescent="0.25">
      <c r="B15" s="5" t="s">
        <v>13</v>
      </c>
      <c r="C15" s="6">
        <v>2442</v>
      </c>
      <c r="D15" s="13">
        <f>+C15/ENTERPRISES!C13</f>
        <v>0.29744214372716199</v>
      </c>
      <c r="E15" s="7">
        <v>30.434999999999999</v>
      </c>
      <c r="F15" s="6">
        <f t="shared" si="0"/>
        <v>12463.144963144963</v>
      </c>
    </row>
    <row r="16" spans="2:6" x14ac:dyDescent="0.25">
      <c r="B16" s="5" t="s">
        <v>14</v>
      </c>
      <c r="C16" s="6">
        <v>2171</v>
      </c>
      <c r="D16" s="13">
        <f>+C16/ENTERPRISES!C14</f>
        <v>0.5789333333333333</v>
      </c>
      <c r="E16" s="7">
        <v>24.98</v>
      </c>
      <c r="F16" s="6">
        <f t="shared" si="0"/>
        <v>11506.218332565639</v>
      </c>
    </row>
    <row r="17" spans="2:6" x14ac:dyDescent="0.25">
      <c r="B17" s="5" t="s">
        <v>15</v>
      </c>
      <c r="C17" s="6">
        <v>1189</v>
      </c>
      <c r="D17" s="13">
        <f>+C17/ENTERPRISES!C15</f>
        <v>0.29394313967861557</v>
      </c>
      <c r="E17" s="7">
        <v>14.545</v>
      </c>
      <c r="F17" s="6">
        <f t="shared" si="0"/>
        <v>12232.968881412951</v>
      </c>
    </row>
    <row r="18" spans="2:6" x14ac:dyDescent="0.25">
      <c r="B18" s="5" t="s">
        <v>16</v>
      </c>
      <c r="C18" s="6">
        <v>909</v>
      </c>
      <c r="D18" s="13">
        <f>+C18/ENTERPRISES!C16</f>
        <v>0.28857142857142859</v>
      </c>
      <c r="E18" s="7">
        <v>11.97</v>
      </c>
      <c r="F18" s="6">
        <f t="shared" si="0"/>
        <v>13168.316831683169</v>
      </c>
    </row>
    <row r="19" spans="2:6" x14ac:dyDescent="0.25">
      <c r="B19" s="5" t="s">
        <v>17</v>
      </c>
      <c r="C19" s="6">
        <v>1740</v>
      </c>
      <c r="D19" s="13">
        <f>+C19/ENTERPRISES!C17</f>
        <v>0.61375661375661372</v>
      </c>
      <c r="E19" s="7">
        <v>20.234999999999999</v>
      </c>
      <c r="F19" s="6">
        <f t="shared" si="0"/>
        <v>11629.310344827587</v>
      </c>
    </row>
    <row r="20" spans="2:6" x14ac:dyDescent="0.25">
      <c r="B20" s="5" t="s">
        <v>18</v>
      </c>
      <c r="C20" s="6">
        <v>1780</v>
      </c>
      <c r="D20" s="13">
        <f>+C20/ENTERPRISES!C18</f>
        <v>0.40180586907449212</v>
      </c>
      <c r="E20" s="7">
        <v>21.684999999999999</v>
      </c>
      <c r="F20" s="6">
        <f t="shared" si="0"/>
        <v>12182.584269662921</v>
      </c>
    </row>
    <row r="21" spans="2:6" x14ac:dyDescent="0.25">
      <c r="B21" s="5" t="s">
        <v>19</v>
      </c>
      <c r="C21" s="6">
        <v>2253</v>
      </c>
      <c r="D21" s="13">
        <f>+C21/ENTERPRISES!C19</f>
        <v>0.29450980392156861</v>
      </c>
      <c r="E21" s="7">
        <v>28.95</v>
      </c>
      <c r="F21" s="6">
        <f t="shared" si="0"/>
        <v>12849.533954727031</v>
      </c>
    </row>
    <row r="22" spans="2:6" x14ac:dyDescent="0.25">
      <c r="B22" s="5" t="s">
        <v>20</v>
      </c>
      <c r="C22" s="6">
        <v>1271</v>
      </c>
      <c r="D22" s="13">
        <f>+C22/ENTERPRISES!C20</f>
        <v>0.36840579710144927</v>
      </c>
      <c r="E22" s="7">
        <v>14.78</v>
      </c>
      <c r="F22" s="6">
        <f t="shared" si="0"/>
        <v>11628.638867033831</v>
      </c>
    </row>
    <row r="23" spans="2:6" x14ac:dyDescent="0.25">
      <c r="B23" s="5" t="s">
        <v>21</v>
      </c>
      <c r="C23" s="6">
        <v>2974</v>
      </c>
      <c r="D23" s="13">
        <f>+C23/ENTERPRISES!C21</f>
        <v>0.33472144063027576</v>
      </c>
      <c r="E23" s="7">
        <v>36.594999999999999</v>
      </c>
      <c r="F23" s="6">
        <f t="shared" si="0"/>
        <v>12304.97646267653</v>
      </c>
    </row>
    <row r="24" spans="2:6" x14ac:dyDescent="0.25">
      <c r="B24" s="5" t="s">
        <v>22</v>
      </c>
      <c r="C24" s="6">
        <v>1526</v>
      </c>
      <c r="D24" s="13">
        <f>+C24/ENTERPRISES!C22</f>
        <v>0.41132075471698115</v>
      </c>
      <c r="E24" s="7">
        <v>17.734999999999999</v>
      </c>
      <c r="F24" s="6">
        <f t="shared" si="0"/>
        <v>11621.887287024902</v>
      </c>
    </row>
    <row r="25" spans="2:6" x14ac:dyDescent="0.25">
      <c r="B25" s="5" t="s">
        <v>23</v>
      </c>
      <c r="C25" s="6">
        <v>2194</v>
      </c>
      <c r="D25" s="13">
        <f>+C25/ENTERPRISES!C23</f>
        <v>0.52677070828331329</v>
      </c>
      <c r="E25" s="7">
        <v>24.984999999999999</v>
      </c>
      <c r="F25" s="6">
        <f t="shared" si="0"/>
        <v>11387.876025524156</v>
      </c>
    </row>
    <row r="26" spans="2:6" x14ac:dyDescent="0.25">
      <c r="B26" s="5" t="s">
        <v>24</v>
      </c>
      <c r="C26" s="6">
        <v>2008</v>
      </c>
      <c r="D26" s="13">
        <f>+C26/ENTERPRISES!C24</f>
        <v>0.2992548435171386</v>
      </c>
      <c r="E26" s="7">
        <v>24.64</v>
      </c>
      <c r="F26" s="6">
        <f t="shared" si="0"/>
        <v>12270.916334661355</v>
      </c>
    </row>
    <row r="27" spans="2:6" x14ac:dyDescent="0.25">
      <c r="B27" s="5" t="s">
        <v>25</v>
      </c>
      <c r="C27" s="6">
        <v>3114</v>
      </c>
      <c r="D27" s="13">
        <f>+C27/ENTERPRISES!C25</f>
        <v>0.44549356223175968</v>
      </c>
      <c r="E27" s="7">
        <v>37.844999999999999</v>
      </c>
      <c r="F27" s="6">
        <f t="shared" si="0"/>
        <v>12153.179190751445</v>
      </c>
    </row>
    <row r="28" spans="2:6" x14ac:dyDescent="0.25">
      <c r="B28" s="5" t="s">
        <v>26</v>
      </c>
      <c r="C28" s="6">
        <v>2477</v>
      </c>
      <c r="D28" s="13">
        <f>+C28/ENTERPRISES!C26</f>
        <v>0.49342629482071715</v>
      </c>
      <c r="E28" s="7">
        <v>29.015000000000001</v>
      </c>
      <c r="F28" s="6">
        <f t="shared" si="0"/>
        <v>11713.766653209528</v>
      </c>
    </row>
    <row r="29" spans="2:6" x14ac:dyDescent="0.25">
      <c r="B29" s="5" t="s">
        <v>27</v>
      </c>
      <c r="C29" s="6">
        <v>2799</v>
      </c>
      <c r="D29" s="13">
        <f>+C29/ENTERPRISES!C27</f>
        <v>0.62617449664429525</v>
      </c>
      <c r="E29" s="7">
        <v>31.484999999999999</v>
      </c>
      <c r="F29" s="6">
        <f t="shared" si="0"/>
        <v>11248.660235798499</v>
      </c>
    </row>
    <row r="30" spans="2:6" x14ac:dyDescent="0.25">
      <c r="B30" s="5" t="s">
        <v>28</v>
      </c>
      <c r="C30" s="6">
        <v>3003</v>
      </c>
      <c r="D30" s="13">
        <f>+C30/ENTERPRISES!C28</f>
        <v>0.74148148148148152</v>
      </c>
      <c r="E30" s="7">
        <v>33.134999999999998</v>
      </c>
      <c r="F30" s="6">
        <f t="shared" si="0"/>
        <v>11033.966033966033</v>
      </c>
    </row>
    <row r="31" spans="2:6" x14ac:dyDescent="0.25">
      <c r="B31" s="5" t="s">
        <v>29</v>
      </c>
      <c r="C31" s="6">
        <v>1741</v>
      </c>
      <c r="D31" s="13">
        <f>+C31/ENTERPRISES!C29</f>
        <v>0.25379008746355686</v>
      </c>
      <c r="E31" s="7">
        <v>22.12</v>
      </c>
      <c r="F31" s="6">
        <f t="shared" si="0"/>
        <v>12705.341757610569</v>
      </c>
    </row>
    <row r="32" spans="2:6" x14ac:dyDescent="0.25">
      <c r="B32" s="5" t="s">
        <v>30</v>
      </c>
      <c r="C32" s="6">
        <v>1522</v>
      </c>
      <c r="D32" s="13">
        <f>+C32/ENTERPRISES!C30</f>
        <v>0.25136251032204787</v>
      </c>
      <c r="E32" s="7">
        <v>19.36</v>
      </c>
      <c r="F32" s="6">
        <f t="shared" si="0"/>
        <v>12720.105124835742</v>
      </c>
    </row>
    <row r="33" spans="2:6" x14ac:dyDescent="0.25">
      <c r="B33" s="5" t="s">
        <v>31</v>
      </c>
      <c r="C33" s="6">
        <v>1983</v>
      </c>
      <c r="D33" s="13">
        <f>+C33/ENTERPRISES!C31</f>
        <v>0.3132701421800948</v>
      </c>
      <c r="E33" s="7">
        <v>26.565000000000001</v>
      </c>
      <c r="F33" s="6">
        <f t="shared" si="0"/>
        <v>13396.369137670197</v>
      </c>
    </row>
    <row r="34" spans="2:6" x14ac:dyDescent="0.25">
      <c r="B34" s="5" t="s">
        <v>32</v>
      </c>
      <c r="C34" s="6">
        <v>1569</v>
      </c>
      <c r="D34" s="13">
        <f>+C34/ENTERPRISES!C32</f>
        <v>0.28657534246575345</v>
      </c>
      <c r="E34" s="7">
        <v>18.84</v>
      </c>
      <c r="F34" s="6">
        <f t="shared" si="0"/>
        <v>12007.648183556405</v>
      </c>
    </row>
    <row r="35" spans="2:6" ht="15.75" thickBot="1" x14ac:dyDescent="0.3">
      <c r="B35" s="9" t="s">
        <v>33</v>
      </c>
      <c r="C35" s="8">
        <v>3561</v>
      </c>
      <c r="D35" s="13">
        <f>+C35/ENTERPRISES!C33</f>
        <v>0.41869488536155203</v>
      </c>
      <c r="E35" s="7">
        <v>41.265000000000001</v>
      </c>
      <c r="F35" s="6">
        <f t="shared" si="0"/>
        <v>11588.037068239259</v>
      </c>
    </row>
    <row r="36" spans="2:6" ht="16.5" thickBot="1" x14ac:dyDescent="0.3">
      <c r="B36" s="14" t="s">
        <v>40</v>
      </c>
      <c r="C36" s="15">
        <f>SUM(C4:C35)</f>
        <v>66072</v>
      </c>
      <c r="D36" s="16">
        <f>+C36/ENTERPRISES!C35</f>
        <v>0.37453659089620772</v>
      </c>
      <c r="E36" s="17">
        <f>SUM(E4:E35)</f>
        <v>803.20500000000015</v>
      </c>
      <c r="F36" s="12">
        <f>1000000*E36/C36</f>
        <v>12156.511078823103</v>
      </c>
    </row>
    <row r="37" spans="2:6" x14ac:dyDescent="0.25">
      <c r="B37" s="3"/>
      <c r="C37" s="3"/>
      <c r="D37" s="3"/>
      <c r="E37" s="3"/>
    </row>
    <row r="38" spans="2:6" x14ac:dyDescent="0.25">
      <c r="B38" s="3"/>
      <c r="C38" s="3"/>
      <c r="D38" s="3"/>
      <c r="E38" s="3"/>
    </row>
    <row r="39" spans="2:6" ht="30" x14ac:dyDescent="0.25">
      <c r="B39" s="2" t="s">
        <v>34</v>
      </c>
      <c r="C39" s="4" t="s">
        <v>38</v>
      </c>
      <c r="D39" s="4" t="s">
        <v>72</v>
      </c>
      <c r="E39" s="4" t="s">
        <v>41</v>
      </c>
      <c r="F39" s="4" t="s">
        <v>73</v>
      </c>
    </row>
    <row r="40" spans="2:6" x14ac:dyDescent="0.25">
      <c r="B40" s="5" t="s">
        <v>4</v>
      </c>
      <c r="C40" s="6">
        <f>VLOOKUP(B40,$B$4:$E$35,2,FALSE)</f>
        <v>2512</v>
      </c>
      <c r="D40" s="13">
        <f>VLOOKUP(B40,$B$4:$E$35,3,FALSE)</f>
        <v>0.37974300831443686</v>
      </c>
      <c r="E40" s="7">
        <f>VLOOKUP(B40,$B$4:$E$35,4,FALSE)</f>
        <v>29.38</v>
      </c>
      <c r="F40" s="6">
        <f t="shared" ref="F40:F48" si="1">1000000*E40/C40</f>
        <v>11695.859872611465</v>
      </c>
    </row>
    <row r="41" spans="2:6" x14ac:dyDescent="0.25">
      <c r="B41" s="5" t="s">
        <v>5</v>
      </c>
      <c r="C41" s="6">
        <f>VLOOKUP(B41,$B$4:$E$35,2,FALSE)</f>
        <v>1224</v>
      </c>
      <c r="D41" s="13">
        <f t="shared" ref="D41" si="2">VLOOKUP(B41,$B$4:$E$35,3,FALSE)</f>
        <v>0.26754098360655737</v>
      </c>
      <c r="E41" s="7">
        <f t="shared" ref="E41" si="3">VLOOKUP(B41,$B$4:$E$35,4,FALSE)</f>
        <v>16.98</v>
      </c>
      <c r="F41" s="6">
        <f t="shared" si="1"/>
        <v>13872.549019607843</v>
      </c>
    </row>
    <row r="42" spans="2:6" x14ac:dyDescent="0.25">
      <c r="B42" s="5" t="s">
        <v>8</v>
      </c>
      <c r="C42" s="6">
        <f>VLOOKUP(B42,$B$4:$E$35,2,FALSE)</f>
        <v>2439</v>
      </c>
      <c r="D42" s="13">
        <f t="shared" ref="D42:D48" si="4">VLOOKUP(B42,$B$4:$E$35,3,FALSE)</f>
        <v>0.296895922093731</v>
      </c>
      <c r="E42" s="7">
        <f t="shared" ref="E42:E48" si="5">VLOOKUP(B42,$B$4:$E$35,4,FALSE)</f>
        <v>31.305</v>
      </c>
      <c r="F42" s="6">
        <f t="shared" si="1"/>
        <v>12835.178351783517</v>
      </c>
    </row>
    <row r="43" spans="2:6" x14ac:dyDescent="0.25">
      <c r="B43" s="5" t="s">
        <v>9</v>
      </c>
      <c r="C43" s="6">
        <f>VLOOKUP(B43,$B$4:$E$35,2,FALSE)</f>
        <v>2536</v>
      </c>
      <c r="D43" s="13">
        <f t="shared" si="4"/>
        <v>0.34017437961099933</v>
      </c>
      <c r="E43" s="7">
        <f t="shared" si="5"/>
        <v>32.200000000000003</v>
      </c>
      <c r="F43" s="6">
        <f t="shared" si="1"/>
        <v>12697.160883280758</v>
      </c>
    </row>
    <row r="44" spans="2:6" x14ac:dyDescent="0.25">
      <c r="B44" s="5" t="s">
        <v>13</v>
      </c>
      <c r="C44" s="6">
        <f t="shared" ref="C44:C47" si="6">VLOOKUP(B44,$B$4:$E$35,2,FALSE)</f>
        <v>2442</v>
      </c>
      <c r="D44" s="13">
        <f t="shared" si="4"/>
        <v>0.29744214372716199</v>
      </c>
      <c r="E44" s="7">
        <f t="shared" si="5"/>
        <v>30.434999999999999</v>
      </c>
      <c r="F44" s="6">
        <f t="shared" si="1"/>
        <v>12463.144963144963</v>
      </c>
    </row>
    <row r="45" spans="2:6" x14ac:dyDescent="0.25">
      <c r="B45" s="5" t="s">
        <v>16</v>
      </c>
      <c r="C45" s="6">
        <f t="shared" si="6"/>
        <v>909</v>
      </c>
      <c r="D45" s="13">
        <f t="shared" si="4"/>
        <v>0.28857142857142859</v>
      </c>
      <c r="E45" s="7">
        <f t="shared" si="5"/>
        <v>11.97</v>
      </c>
      <c r="F45" s="6">
        <f t="shared" si="1"/>
        <v>13168.316831683169</v>
      </c>
    </row>
    <row r="46" spans="2:6" x14ac:dyDescent="0.25">
      <c r="B46" s="5" t="s">
        <v>20</v>
      </c>
      <c r="C46" s="6">
        <f t="shared" si="6"/>
        <v>1271</v>
      </c>
      <c r="D46" s="13">
        <f t="shared" si="4"/>
        <v>0.36840579710144927</v>
      </c>
      <c r="E46" s="7">
        <f t="shared" si="5"/>
        <v>14.78</v>
      </c>
      <c r="F46" s="6">
        <f t="shared" si="1"/>
        <v>11628.638867033831</v>
      </c>
    </row>
    <row r="47" spans="2:6" x14ac:dyDescent="0.25">
      <c r="B47" s="5" t="s">
        <v>27</v>
      </c>
      <c r="C47" s="6">
        <f t="shared" si="6"/>
        <v>2799</v>
      </c>
      <c r="D47" s="13">
        <f t="shared" si="4"/>
        <v>0.62617449664429525</v>
      </c>
      <c r="E47" s="7">
        <f t="shared" si="5"/>
        <v>31.484999999999999</v>
      </c>
      <c r="F47" s="6">
        <f t="shared" si="1"/>
        <v>11248.660235798499</v>
      </c>
    </row>
    <row r="48" spans="2:6" ht="15.75" thickBot="1" x14ac:dyDescent="0.3">
      <c r="B48" s="5" t="s">
        <v>32</v>
      </c>
      <c r="C48" s="6">
        <f>VLOOKUP(B48,$B$4:$E$35,2,FALSE)</f>
        <v>1569</v>
      </c>
      <c r="D48" s="13">
        <f t="shared" si="4"/>
        <v>0.28657534246575345</v>
      </c>
      <c r="E48" s="7">
        <f t="shared" si="5"/>
        <v>18.84</v>
      </c>
      <c r="F48" s="6">
        <f t="shared" si="1"/>
        <v>12007.648183556405</v>
      </c>
    </row>
    <row r="49" spans="2:6" ht="16.5" thickBot="1" x14ac:dyDescent="0.3">
      <c r="B49" s="14" t="s">
        <v>40</v>
      </c>
      <c r="C49" s="15">
        <f>SUM(C40:C48)</f>
        <v>17701</v>
      </c>
      <c r="D49" s="16">
        <f>+C49/ENTERPRISES!C37</f>
        <v>0.34294294294294292</v>
      </c>
      <c r="E49" s="17">
        <f>SUM(E40:E48)</f>
        <v>217.37499999999997</v>
      </c>
      <c r="F49" s="12">
        <f>1000000*E49/C49</f>
        <v>12280.379639568384</v>
      </c>
    </row>
    <row r="50" spans="2:6" x14ac:dyDescent="0.25">
      <c r="B50" s="3"/>
      <c r="C50" s="3"/>
      <c r="D50" s="3"/>
      <c r="E50" s="3"/>
    </row>
    <row r="51" spans="2:6" ht="30" x14ac:dyDescent="0.25">
      <c r="B51" s="2" t="s">
        <v>37</v>
      </c>
      <c r="C51" s="4" t="s">
        <v>38</v>
      </c>
      <c r="D51" s="4" t="s">
        <v>72</v>
      </c>
      <c r="E51" s="4" t="s">
        <v>41</v>
      </c>
      <c r="F51" s="4" t="s">
        <v>73</v>
      </c>
    </row>
    <row r="52" spans="2:6" x14ac:dyDescent="0.25">
      <c r="B52" s="5" t="s">
        <v>3</v>
      </c>
      <c r="C52" s="6">
        <f>VLOOKUP(B52,$B$4:$E$35,2,FALSE)</f>
        <v>2259</v>
      </c>
      <c r="D52" s="13">
        <f>VLOOKUP(B52,$B$4:$E$35,3,FALSE)</f>
        <v>0.28887468030690538</v>
      </c>
      <c r="E52" s="7">
        <f t="shared" ref="E52:E56" si="7">VLOOKUP(B52,$B$4:$E$35,4,FALSE)</f>
        <v>30.465</v>
      </c>
      <c r="F52" s="6">
        <f t="shared" ref="F52:F56" si="8">1000000*E52/C52</f>
        <v>13486.05577689243</v>
      </c>
    </row>
    <row r="53" spans="2:6" x14ac:dyDescent="0.25">
      <c r="B53" s="5" t="s">
        <v>7</v>
      </c>
      <c r="C53" s="6">
        <f t="shared" ref="C53:C55" si="9">VLOOKUP(B53,$B$4:$E$35,2,FALSE)</f>
        <v>1169</v>
      </c>
      <c r="D53" s="13">
        <f t="shared" ref="D53:D56" si="10">VLOOKUP(B53,$B$4:$E$35,3,FALSE)</f>
        <v>0.34483775811209438</v>
      </c>
      <c r="E53" s="7">
        <f t="shared" si="7"/>
        <v>13.25</v>
      </c>
      <c r="F53" s="6">
        <f t="shared" si="8"/>
        <v>11334.473909324208</v>
      </c>
    </row>
    <row r="54" spans="2:6" x14ac:dyDescent="0.25">
      <c r="B54" s="5" t="s">
        <v>22</v>
      </c>
      <c r="C54" s="6">
        <f t="shared" si="9"/>
        <v>1526</v>
      </c>
      <c r="D54" s="13">
        <f t="shared" si="10"/>
        <v>0.41132075471698115</v>
      </c>
      <c r="E54" s="7">
        <f t="shared" si="7"/>
        <v>17.734999999999999</v>
      </c>
      <c r="F54" s="6">
        <f t="shared" si="8"/>
        <v>11621.887287024902</v>
      </c>
    </row>
    <row r="55" spans="2:6" x14ac:dyDescent="0.25">
      <c r="B55" s="5" t="s">
        <v>25</v>
      </c>
      <c r="C55" s="6">
        <f t="shared" si="9"/>
        <v>3114</v>
      </c>
      <c r="D55" s="13">
        <f t="shared" si="10"/>
        <v>0.44549356223175968</v>
      </c>
      <c r="E55" s="7">
        <f t="shared" si="7"/>
        <v>37.844999999999999</v>
      </c>
      <c r="F55" s="6">
        <f t="shared" si="8"/>
        <v>12153.179190751445</v>
      </c>
    </row>
    <row r="56" spans="2:6" ht="15.75" thickBot="1" x14ac:dyDescent="0.3">
      <c r="B56" s="5" t="s">
        <v>29</v>
      </c>
      <c r="C56" s="6">
        <f>VLOOKUP(B56,$B$4:$E$35,2,FALSE)</f>
        <v>1741</v>
      </c>
      <c r="D56" s="13">
        <f t="shared" si="10"/>
        <v>0.25379008746355686</v>
      </c>
      <c r="E56" s="7">
        <f t="shared" si="7"/>
        <v>22.12</v>
      </c>
      <c r="F56" s="6">
        <f t="shared" si="8"/>
        <v>12705.341757610569</v>
      </c>
    </row>
    <row r="57" spans="2:6" ht="16.5" thickBot="1" x14ac:dyDescent="0.3">
      <c r="B57" s="14" t="s">
        <v>40</v>
      </c>
      <c r="C57" s="15">
        <f>SUM(C52:C56)</f>
        <v>9809</v>
      </c>
      <c r="D57" s="16">
        <f>+C57/ENTERPRISES!C40</f>
        <v>0.34094542926659716</v>
      </c>
      <c r="E57" s="17">
        <f>SUM(E52:E56)</f>
        <v>121.41500000000001</v>
      </c>
      <c r="F57" s="12">
        <f>1000000*E57/C57</f>
        <v>12377.918238352533</v>
      </c>
    </row>
    <row r="58" spans="2:6" x14ac:dyDescent="0.25">
      <c r="B58" s="3"/>
      <c r="C58" s="3"/>
      <c r="D58" s="3"/>
      <c r="E58" s="3"/>
    </row>
    <row r="59" spans="2:6" ht="30" x14ac:dyDescent="0.25">
      <c r="B59" s="2" t="s">
        <v>35</v>
      </c>
      <c r="C59" s="4" t="s">
        <v>38</v>
      </c>
      <c r="D59" s="4" t="s">
        <v>72</v>
      </c>
      <c r="E59" s="4" t="s">
        <v>41</v>
      </c>
      <c r="F59" s="4" t="s">
        <v>73</v>
      </c>
    </row>
    <row r="60" spans="2:6" x14ac:dyDescent="0.25">
      <c r="B60" s="5" t="s">
        <v>2</v>
      </c>
      <c r="C60" s="6">
        <f>VLOOKUP(B60,$B$4:$E$35,2,FALSE)</f>
        <v>2317</v>
      </c>
      <c r="D60" s="13">
        <f>VLOOKUP(B60,$B$4:$E$35,3,FALSE)</f>
        <v>0.35239543726235739</v>
      </c>
      <c r="E60" s="7">
        <f t="shared" ref="E60:E72" si="11">VLOOKUP(B60,$B$4:$E$35,4,FALSE)</f>
        <v>27.774999999999999</v>
      </c>
      <c r="F60" s="6">
        <f t="shared" ref="F60:F72" si="12">1000000*E60/C60</f>
        <v>11987.483815278378</v>
      </c>
    </row>
    <row r="61" spans="2:6" x14ac:dyDescent="0.25">
      <c r="B61" s="5" t="s">
        <v>6</v>
      </c>
      <c r="C61" s="6">
        <f>VLOOKUP(B61,$B$4:$E$35,2,FALSE)</f>
        <v>2755</v>
      </c>
      <c r="D61" s="13">
        <f t="shared" ref="D61:D72" si="13">VLOOKUP(B61,$B$4:$E$35,3,FALSE)</f>
        <v>0.51018518518518519</v>
      </c>
      <c r="E61" s="7">
        <f t="shared" si="11"/>
        <v>34.344999999999999</v>
      </c>
      <c r="F61" s="6">
        <f t="shared" si="12"/>
        <v>12466.424682395644</v>
      </c>
    </row>
    <row r="62" spans="2:6" x14ac:dyDescent="0.25">
      <c r="B62" s="5" t="s">
        <v>10</v>
      </c>
      <c r="C62" s="6">
        <f t="shared" ref="C62:C71" si="14">VLOOKUP(B62,$B$4:$E$35,2,FALSE)</f>
        <v>1109</v>
      </c>
      <c r="D62" s="13">
        <f t="shared" si="13"/>
        <v>0.22865979381443299</v>
      </c>
      <c r="E62" s="7">
        <f t="shared" si="11"/>
        <v>13.91</v>
      </c>
      <c r="F62" s="6">
        <f t="shared" si="12"/>
        <v>12542.831379621281</v>
      </c>
    </row>
    <row r="63" spans="2:6" x14ac:dyDescent="0.25">
      <c r="B63" s="5" t="s">
        <v>11</v>
      </c>
      <c r="C63" s="6">
        <f t="shared" si="14"/>
        <v>2045</v>
      </c>
      <c r="D63" s="13">
        <f t="shared" si="13"/>
        <v>0.57282913165266103</v>
      </c>
      <c r="E63" s="7">
        <f t="shared" si="11"/>
        <v>23.75</v>
      </c>
      <c r="F63" s="6">
        <f t="shared" si="12"/>
        <v>11613.691931540343</v>
      </c>
    </row>
    <row r="64" spans="2:6" x14ac:dyDescent="0.25">
      <c r="B64" s="5" t="s">
        <v>14</v>
      </c>
      <c r="C64" s="6">
        <f t="shared" si="14"/>
        <v>2171</v>
      </c>
      <c r="D64" s="13">
        <f t="shared" si="13"/>
        <v>0.5789333333333333</v>
      </c>
      <c r="E64" s="7">
        <f t="shared" si="11"/>
        <v>24.98</v>
      </c>
      <c r="F64" s="6">
        <f t="shared" si="12"/>
        <v>11506.218332565639</v>
      </c>
    </row>
    <row r="65" spans="2:6" x14ac:dyDescent="0.25">
      <c r="B65" s="5" t="s">
        <v>15</v>
      </c>
      <c r="C65" s="6">
        <f t="shared" si="14"/>
        <v>1189</v>
      </c>
      <c r="D65" s="13">
        <f t="shared" si="13"/>
        <v>0.29394313967861557</v>
      </c>
      <c r="E65" s="7">
        <f t="shared" si="11"/>
        <v>14.545</v>
      </c>
      <c r="F65" s="6">
        <f t="shared" si="12"/>
        <v>12232.968881412951</v>
      </c>
    </row>
    <row r="66" spans="2:6" x14ac:dyDescent="0.25">
      <c r="B66" s="5" t="s">
        <v>19</v>
      </c>
      <c r="C66" s="6">
        <f t="shared" si="14"/>
        <v>2253</v>
      </c>
      <c r="D66" s="13">
        <f t="shared" si="13"/>
        <v>0.29450980392156861</v>
      </c>
      <c r="E66" s="7">
        <f t="shared" si="11"/>
        <v>28.95</v>
      </c>
      <c r="F66" s="6">
        <f t="shared" si="12"/>
        <v>12849.533954727031</v>
      </c>
    </row>
    <row r="67" spans="2:6" x14ac:dyDescent="0.25">
      <c r="B67" s="5" t="s">
        <v>21</v>
      </c>
      <c r="C67" s="6">
        <f t="shared" si="14"/>
        <v>2974</v>
      </c>
      <c r="D67" s="13">
        <f t="shared" si="13"/>
        <v>0.33472144063027576</v>
      </c>
      <c r="E67" s="7">
        <f t="shared" si="11"/>
        <v>36.594999999999999</v>
      </c>
      <c r="F67" s="6">
        <f t="shared" si="12"/>
        <v>12304.97646267653</v>
      </c>
    </row>
    <row r="68" spans="2:6" x14ac:dyDescent="0.25">
      <c r="B68" s="5" t="s">
        <v>24</v>
      </c>
      <c r="C68" s="6">
        <f t="shared" si="14"/>
        <v>2008</v>
      </c>
      <c r="D68" s="13">
        <f t="shared" si="13"/>
        <v>0.2992548435171386</v>
      </c>
      <c r="E68" s="7">
        <f t="shared" si="11"/>
        <v>24.64</v>
      </c>
      <c r="F68" s="6">
        <f t="shared" si="12"/>
        <v>12270.916334661355</v>
      </c>
    </row>
    <row r="69" spans="2:6" x14ac:dyDescent="0.25">
      <c r="B69" s="5" t="s">
        <v>26</v>
      </c>
      <c r="C69" s="6">
        <f t="shared" si="14"/>
        <v>2477</v>
      </c>
      <c r="D69" s="13">
        <f t="shared" si="13"/>
        <v>0.49342629482071715</v>
      </c>
      <c r="E69" s="7">
        <f t="shared" si="11"/>
        <v>29.015000000000001</v>
      </c>
      <c r="F69" s="6">
        <f t="shared" si="12"/>
        <v>11713.766653209528</v>
      </c>
    </row>
    <row r="70" spans="2:6" x14ac:dyDescent="0.25">
      <c r="B70" s="5" t="s">
        <v>28</v>
      </c>
      <c r="C70" s="6">
        <f t="shared" si="14"/>
        <v>3003</v>
      </c>
      <c r="D70" s="13">
        <f t="shared" si="13"/>
        <v>0.74148148148148152</v>
      </c>
      <c r="E70" s="7">
        <f t="shared" si="11"/>
        <v>33.134999999999998</v>
      </c>
      <c r="F70" s="6">
        <f t="shared" si="12"/>
        <v>11033.966033966033</v>
      </c>
    </row>
    <row r="71" spans="2:6" x14ac:dyDescent="0.25">
      <c r="B71" s="5" t="s">
        <v>30</v>
      </c>
      <c r="C71" s="6">
        <f t="shared" si="14"/>
        <v>1522</v>
      </c>
      <c r="D71" s="13">
        <f t="shared" si="13"/>
        <v>0.25136251032204787</v>
      </c>
      <c r="E71" s="7">
        <f t="shared" si="11"/>
        <v>19.36</v>
      </c>
      <c r="F71" s="6">
        <f t="shared" si="12"/>
        <v>12720.105124835742</v>
      </c>
    </row>
    <row r="72" spans="2:6" ht="15.75" thickBot="1" x14ac:dyDescent="0.3">
      <c r="B72" s="5" t="s">
        <v>31</v>
      </c>
      <c r="C72" s="6">
        <f>VLOOKUP(B72,$B$4:$E$35,2,FALSE)</f>
        <v>1983</v>
      </c>
      <c r="D72" s="13">
        <f t="shared" si="13"/>
        <v>0.3132701421800948</v>
      </c>
      <c r="E72" s="7">
        <f t="shared" si="11"/>
        <v>26.565000000000001</v>
      </c>
      <c r="F72" s="6">
        <f t="shared" si="12"/>
        <v>13396.369137670197</v>
      </c>
    </row>
    <row r="73" spans="2:6" ht="16.5" thickBot="1" x14ac:dyDescent="0.3">
      <c r="B73" s="14" t="s">
        <v>40</v>
      </c>
      <c r="C73" s="15">
        <f>SUM(C60:C72)</f>
        <v>27806</v>
      </c>
      <c r="D73" s="16">
        <f>+C73/ENTERPRISES!C39</f>
        <v>0.38147894086980383</v>
      </c>
      <c r="E73" s="17">
        <f>SUM(E60:E72)</f>
        <v>337.565</v>
      </c>
      <c r="F73" s="12">
        <f>1000000*E73/C73</f>
        <v>12140.005754153779</v>
      </c>
    </row>
    <row r="74" spans="2:6" x14ac:dyDescent="0.25">
      <c r="B74" s="3"/>
      <c r="C74" s="3"/>
      <c r="D74" s="3"/>
      <c r="E74" s="3"/>
    </row>
    <row r="75" spans="2:6" ht="30" x14ac:dyDescent="0.25">
      <c r="B75" s="2" t="s">
        <v>36</v>
      </c>
      <c r="C75" s="4" t="s">
        <v>38</v>
      </c>
      <c r="D75" s="4" t="s">
        <v>72</v>
      </c>
      <c r="E75" s="4" t="s">
        <v>39</v>
      </c>
      <c r="F75" s="4" t="s">
        <v>42</v>
      </c>
    </row>
    <row r="76" spans="2:6" x14ac:dyDescent="0.25">
      <c r="B76" s="5" t="s">
        <v>12</v>
      </c>
      <c r="C76" s="6">
        <f>VLOOKUP(B76,$B$4:$E$35,2,FALSE)</f>
        <v>1481</v>
      </c>
      <c r="D76" s="13">
        <f>VLOOKUP(B76,$B$4:$E$35,3,FALSE)</f>
        <v>0.46281250000000002</v>
      </c>
      <c r="E76" s="7">
        <f t="shared" ref="E76:E80" si="15">VLOOKUP(B76,$B$4:$E$35,4,FALSE)</f>
        <v>18.68</v>
      </c>
      <c r="F76" s="6">
        <f t="shared" ref="F76:F80" si="16">1000000*E76/C76</f>
        <v>12613.099257258609</v>
      </c>
    </row>
    <row r="77" spans="2:6" x14ac:dyDescent="0.25">
      <c r="B77" s="5" t="s">
        <v>17</v>
      </c>
      <c r="C77" s="6">
        <f>VLOOKUP(B77,$B$4:$E$35,2,FALSE)</f>
        <v>1740</v>
      </c>
      <c r="D77" s="13">
        <f t="shared" ref="D77:D80" si="17">VLOOKUP(B77,$B$4:$E$35,3,FALSE)</f>
        <v>0.61375661375661372</v>
      </c>
      <c r="E77" s="7">
        <f t="shared" si="15"/>
        <v>20.234999999999999</v>
      </c>
      <c r="F77" s="6">
        <f t="shared" si="16"/>
        <v>11629.310344827587</v>
      </c>
    </row>
    <row r="78" spans="2:6" x14ac:dyDescent="0.25">
      <c r="B78" s="5" t="s">
        <v>18</v>
      </c>
      <c r="C78" s="6">
        <f t="shared" ref="C78:C79" si="18">VLOOKUP(B78,$B$4:$E$35,2,FALSE)</f>
        <v>1780</v>
      </c>
      <c r="D78" s="13">
        <f t="shared" si="17"/>
        <v>0.40180586907449212</v>
      </c>
      <c r="E78" s="7">
        <f t="shared" si="15"/>
        <v>21.684999999999999</v>
      </c>
      <c r="F78" s="6">
        <f t="shared" si="16"/>
        <v>12182.584269662921</v>
      </c>
    </row>
    <row r="79" spans="2:6" x14ac:dyDescent="0.25">
      <c r="B79" s="5" t="s">
        <v>23</v>
      </c>
      <c r="C79" s="6">
        <f t="shared" si="18"/>
        <v>2194</v>
      </c>
      <c r="D79" s="13">
        <f t="shared" si="17"/>
        <v>0.52677070828331329</v>
      </c>
      <c r="E79" s="7">
        <f t="shared" si="15"/>
        <v>24.984999999999999</v>
      </c>
      <c r="F79" s="6">
        <f t="shared" si="16"/>
        <v>11387.876025524156</v>
      </c>
    </row>
    <row r="80" spans="2:6" ht="15.75" thickBot="1" x14ac:dyDescent="0.3">
      <c r="B80" s="5" t="s">
        <v>33</v>
      </c>
      <c r="C80" s="6">
        <f>VLOOKUP(B80,$B$4:$E$35,2,FALSE)</f>
        <v>3561</v>
      </c>
      <c r="D80" s="13">
        <f t="shared" si="17"/>
        <v>0.41869488536155203</v>
      </c>
      <c r="E80" s="7">
        <f t="shared" si="15"/>
        <v>41.265000000000001</v>
      </c>
      <c r="F80" s="6">
        <f t="shared" si="16"/>
        <v>11588.037068239259</v>
      </c>
    </row>
    <row r="81" spans="2:6" ht="16.5" thickBot="1" x14ac:dyDescent="0.3">
      <c r="B81" s="14" t="s">
        <v>40</v>
      </c>
      <c r="C81" s="15">
        <f>SUM(C76:C80)</f>
        <v>10756</v>
      </c>
      <c r="D81" s="16">
        <f>+C81/ENTERPRISES!C38</f>
        <v>0.46492327642100711</v>
      </c>
      <c r="E81" s="17">
        <f>SUM(E76:E80)</f>
        <v>126.85</v>
      </c>
      <c r="F81" s="12">
        <f>1000000*E81/C81</f>
        <v>11793.417627370769</v>
      </c>
    </row>
  </sheetData>
  <sortState xmlns:xlrd2="http://schemas.microsoft.com/office/spreadsheetml/2017/richdata2" ref="B4:B35">
    <sortCondition ref="B4:B35"/>
  </sortState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91920-7DFF-4392-A5EC-C326A32C5ADD}">
  <dimension ref="B1:F81"/>
  <sheetViews>
    <sheetView zoomScaleNormal="100" workbookViewId="0">
      <pane xSplit="2" ySplit="3" topLeftCell="C28" activePane="bottomRight" state="frozen"/>
      <selection pane="topRight" activeCell="C1" sqref="C1"/>
      <selection pane="bottomLeft" activeCell="A4" sqref="A4"/>
      <selection pane="bottomRight" activeCell="B1" sqref="B1"/>
    </sheetView>
  </sheetViews>
  <sheetFormatPr defaultRowHeight="15" x14ac:dyDescent="0.25"/>
  <cols>
    <col min="1" max="1" width="5.85546875" customWidth="1"/>
    <col min="2" max="2" width="30" customWidth="1"/>
    <col min="3" max="6" width="15.140625" customWidth="1"/>
  </cols>
  <sheetData>
    <row r="1" spans="2:6" ht="63" x14ac:dyDescent="0.25">
      <c r="B1" s="1" t="s">
        <v>50</v>
      </c>
      <c r="C1" s="18" t="s">
        <v>75</v>
      </c>
    </row>
    <row r="3" spans="2:6" ht="30" x14ac:dyDescent="0.25">
      <c r="B3" s="2" t="s">
        <v>1</v>
      </c>
      <c r="C3" s="4" t="s">
        <v>38</v>
      </c>
      <c r="D3" s="4" t="s">
        <v>72</v>
      </c>
      <c r="E3" s="4" t="s">
        <v>41</v>
      </c>
      <c r="F3" s="4" t="s">
        <v>73</v>
      </c>
    </row>
    <row r="4" spans="2:6" x14ac:dyDescent="0.25">
      <c r="B4" s="5" t="s">
        <v>2</v>
      </c>
      <c r="C4" s="6">
        <v>175</v>
      </c>
      <c r="D4" s="13">
        <f>+C4/ENTERPRISES!C2</f>
        <v>2.6615969581749048E-2</v>
      </c>
      <c r="E4" s="7">
        <v>1.351</v>
      </c>
      <c r="F4" s="6">
        <f>1000000*E4/C4</f>
        <v>7720</v>
      </c>
    </row>
    <row r="5" spans="2:6" x14ac:dyDescent="0.25">
      <c r="B5" s="5" t="s">
        <v>3</v>
      </c>
      <c r="C5" s="6">
        <v>251.99999999999994</v>
      </c>
      <c r="D5" s="13">
        <f>+C5/ENTERPRISES!C3</f>
        <v>3.2225063938618917E-2</v>
      </c>
      <c r="E5" s="7">
        <v>1.665</v>
      </c>
      <c r="F5" s="6">
        <f t="shared" ref="F5:F35" si="0">1000000*E5/C5</f>
        <v>6607.1428571428587</v>
      </c>
    </row>
    <row r="6" spans="2:6" x14ac:dyDescent="0.25">
      <c r="B6" s="5" t="s">
        <v>4</v>
      </c>
      <c r="C6" s="6">
        <v>151.99999999999994</v>
      </c>
      <c r="D6" s="13">
        <f>+C6/ENTERPRISES!C4</f>
        <v>2.2978080120937255E-2</v>
      </c>
      <c r="E6" s="7">
        <v>1.4710000000000001</v>
      </c>
      <c r="F6" s="6">
        <f t="shared" si="0"/>
        <v>9677.631578947372</v>
      </c>
    </row>
    <row r="7" spans="2:6" x14ac:dyDescent="0.25">
      <c r="B7" s="5" t="s">
        <v>5</v>
      </c>
      <c r="C7" s="6">
        <v>170.00000000000006</v>
      </c>
      <c r="D7" s="13">
        <f>+C7/ENTERPRISES!C5</f>
        <v>3.7158469945355203E-2</v>
      </c>
      <c r="E7" s="7">
        <v>0.90400000000000003</v>
      </c>
      <c r="F7" s="6">
        <f t="shared" si="0"/>
        <v>5317.6470588235279</v>
      </c>
    </row>
    <row r="8" spans="2:6" x14ac:dyDescent="0.25">
      <c r="B8" s="5" t="s">
        <v>6</v>
      </c>
      <c r="C8" s="6">
        <v>247.99999999999994</v>
      </c>
      <c r="D8" s="13">
        <f>+C8/ENTERPRISES!C6</f>
        <v>4.5925925925925919E-2</v>
      </c>
      <c r="E8" s="7">
        <v>1.6619999999999999</v>
      </c>
      <c r="F8" s="6">
        <f t="shared" si="0"/>
        <v>6701.6129032258077</v>
      </c>
    </row>
    <row r="9" spans="2:6" x14ac:dyDescent="0.25">
      <c r="B9" s="5" t="s">
        <v>7</v>
      </c>
      <c r="C9" s="6">
        <v>72.27</v>
      </c>
      <c r="D9" s="13">
        <f>+C9/ENTERPRISES!C7</f>
        <v>2.1318584070796461E-2</v>
      </c>
      <c r="E9" s="7">
        <v>0.76749999999999996</v>
      </c>
      <c r="F9" s="6">
        <f t="shared" si="0"/>
        <v>10619.897606198976</v>
      </c>
    </row>
    <row r="10" spans="2:6" x14ac:dyDescent="0.25">
      <c r="B10" s="5" t="s">
        <v>8</v>
      </c>
      <c r="C10" s="6">
        <v>518.99999999999989</v>
      </c>
      <c r="D10" s="13">
        <f>+C10/ENTERPRISES!C8</f>
        <v>6.317711503347534E-2</v>
      </c>
      <c r="E10" s="7">
        <v>1.6478280000000001</v>
      </c>
      <c r="F10" s="6">
        <f t="shared" si="0"/>
        <v>3175.0057803468217</v>
      </c>
    </row>
    <row r="11" spans="2:6" x14ac:dyDescent="0.25">
      <c r="B11" s="5" t="s">
        <v>9</v>
      </c>
      <c r="C11" s="6">
        <v>271.00000000000006</v>
      </c>
      <c r="D11" s="13">
        <f>+C11/ENTERPRISES!C9</f>
        <v>3.6351441985244808E-2</v>
      </c>
      <c r="E11" s="7">
        <v>1.7322500000000001</v>
      </c>
      <c r="F11" s="6">
        <f t="shared" si="0"/>
        <v>6392.066420664205</v>
      </c>
    </row>
    <row r="12" spans="2:6" x14ac:dyDescent="0.25">
      <c r="B12" s="5" t="s">
        <v>10</v>
      </c>
      <c r="C12" s="6">
        <v>172</v>
      </c>
      <c r="D12" s="13">
        <f>+C12/ENTERPRISES!C10</f>
        <v>3.5463917525773193E-2</v>
      </c>
      <c r="E12" s="7">
        <v>0.61009999999999998</v>
      </c>
      <c r="F12" s="6">
        <f t="shared" si="0"/>
        <v>3547.0930232558139</v>
      </c>
    </row>
    <row r="13" spans="2:6" x14ac:dyDescent="0.25">
      <c r="B13" s="5" t="s">
        <v>11</v>
      </c>
      <c r="C13" s="6">
        <v>115</v>
      </c>
      <c r="D13" s="13">
        <f>+C13/ENTERPRISES!C11</f>
        <v>3.2212885154061621E-2</v>
      </c>
      <c r="E13" s="7">
        <v>1.1479999999999999</v>
      </c>
      <c r="F13" s="6">
        <f t="shared" si="0"/>
        <v>9982.608695652174</v>
      </c>
    </row>
    <row r="14" spans="2:6" x14ac:dyDescent="0.25">
      <c r="B14" s="5" t="s">
        <v>12</v>
      </c>
      <c r="C14" s="6">
        <v>157.99999999999997</v>
      </c>
      <c r="D14" s="13">
        <f>+C14/ENTERPRISES!C12</f>
        <v>4.9374999999999988E-2</v>
      </c>
      <c r="E14" s="7">
        <v>1.1207499999999999</v>
      </c>
      <c r="F14" s="6">
        <f t="shared" si="0"/>
        <v>7093.354430379748</v>
      </c>
    </row>
    <row r="15" spans="2:6" x14ac:dyDescent="0.25">
      <c r="B15" s="5" t="s">
        <v>13</v>
      </c>
      <c r="C15" s="6">
        <v>162</v>
      </c>
      <c r="D15" s="13">
        <f>+C15/ENTERPRISES!C13</f>
        <v>1.9732034104750305E-2</v>
      </c>
      <c r="E15" s="7">
        <v>0.67500000000000004</v>
      </c>
      <c r="F15" s="6">
        <f t="shared" si="0"/>
        <v>4166.666666666667</v>
      </c>
    </row>
    <row r="16" spans="2:6" x14ac:dyDescent="0.25">
      <c r="B16" s="5" t="s">
        <v>14</v>
      </c>
      <c r="C16" s="6">
        <v>165</v>
      </c>
      <c r="D16" s="13">
        <f>+C16/ENTERPRISES!C14</f>
        <v>4.3999999999999997E-2</v>
      </c>
      <c r="E16" s="7">
        <v>1.2922499999999999</v>
      </c>
      <c r="F16" s="6">
        <f t="shared" si="0"/>
        <v>7831.818181818182</v>
      </c>
    </row>
    <row r="17" spans="2:6" x14ac:dyDescent="0.25">
      <c r="B17" s="5" t="s">
        <v>15</v>
      </c>
      <c r="C17" s="6">
        <v>75</v>
      </c>
      <c r="D17" s="13">
        <f>+C17/ENTERPRISES!C15</f>
        <v>1.8541409147095178E-2</v>
      </c>
      <c r="E17" s="7">
        <v>0.67400000000000004</v>
      </c>
      <c r="F17" s="6">
        <f t="shared" si="0"/>
        <v>8986.6666666666661</v>
      </c>
    </row>
    <row r="18" spans="2:6" x14ac:dyDescent="0.25">
      <c r="B18" s="5" t="s">
        <v>16</v>
      </c>
      <c r="C18" s="6">
        <v>72</v>
      </c>
      <c r="D18" s="13">
        <f>+C18/ENTERPRISES!C16</f>
        <v>2.2857142857142857E-2</v>
      </c>
      <c r="E18" s="7">
        <v>0.51539999999999997</v>
      </c>
      <c r="F18" s="6">
        <f t="shared" si="0"/>
        <v>7158.3333333333321</v>
      </c>
    </row>
    <row r="19" spans="2:6" x14ac:dyDescent="0.25">
      <c r="B19" s="5" t="s">
        <v>17</v>
      </c>
      <c r="C19" s="6">
        <v>114.00000000000009</v>
      </c>
      <c r="D19" s="13">
        <f>+C19/ENTERPRISES!C17</f>
        <v>4.021164021164024E-2</v>
      </c>
      <c r="E19" s="7">
        <v>1.1529879999999999</v>
      </c>
      <c r="F19" s="6">
        <f t="shared" si="0"/>
        <v>10113.929824561395</v>
      </c>
    </row>
    <row r="20" spans="2:6" x14ac:dyDescent="0.25">
      <c r="B20" s="5" t="s">
        <v>18</v>
      </c>
      <c r="C20" s="6">
        <v>156.99999999999997</v>
      </c>
      <c r="D20" s="13">
        <f>+C20/ENTERPRISES!C18</f>
        <v>3.5440180586907441E-2</v>
      </c>
      <c r="E20" s="7">
        <v>1.2649999999999999</v>
      </c>
      <c r="F20" s="6">
        <f t="shared" si="0"/>
        <v>8057.3248407643323</v>
      </c>
    </row>
    <row r="21" spans="2:6" x14ac:dyDescent="0.25">
      <c r="B21" s="5" t="s">
        <v>19</v>
      </c>
      <c r="C21" s="6">
        <v>454.00000000000011</v>
      </c>
      <c r="D21" s="13">
        <f>+C21/ENTERPRISES!C19</f>
        <v>5.9346405228758184E-2</v>
      </c>
      <c r="E21" s="7">
        <v>1.4256489999999999</v>
      </c>
      <c r="F21" s="6">
        <f t="shared" si="0"/>
        <v>3140.1960352422898</v>
      </c>
    </row>
    <row r="22" spans="2:6" x14ac:dyDescent="0.25">
      <c r="B22" s="5" t="s">
        <v>20</v>
      </c>
      <c r="C22" s="6">
        <v>143</v>
      </c>
      <c r="D22" s="13">
        <f>+C22/ENTERPRISES!C20</f>
        <v>4.1449275362318842E-2</v>
      </c>
      <c r="E22" s="7">
        <v>0.77549999999999997</v>
      </c>
      <c r="F22" s="6">
        <f t="shared" si="0"/>
        <v>5423.0769230769229</v>
      </c>
    </row>
    <row r="23" spans="2:6" x14ac:dyDescent="0.25">
      <c r="B23" s="5" t="s">
        <v>21</v>
      </c>
      <c r="C23" s="6">
        <v>374.00000000000017</v>
      </c>
      <c r="D23" s="13">
        <f>+C23/ENTERPRISES!C21</f>
        <v>4.2093415869442902E-2</v>
      </c>
      <c r="E23" s="7">
        <v>1.8482499999999999</v>
      </c>
      <c r="F23" s="6">
        <f t="shared" si="0"/>
        <v>4941.8449197860937</v>
      </c>
    </row>
    <row r="24" spans="2:6" x14ac:dyDescent="0.25">
      <c r="B24" s="5" t="s">
        <v>22</v>
      </c>
      <c r="C24" s="6">
        <v>150</v>
      </c>
      <c r="D24" s="13">
        <f>+C24/ENTERPRISES!C22</f>
        <v>4.0431266846361183E-2</v>
      </c>
      <c r="E24" s="7">
        <v>0.90249999999999997</v>
      </c>
      <c r="F24" s="6">
        <f t="shared" si="0"/>
        <v>6016.666666666667</v>
      </c>
    </row>
    <row r="25" spans="2:6" x14ac:dyDescent="0.25">
      <c r="B25" s="5" t="s">
        <v>23</v>
      </c>
      <c r="C25" s="6">
        <v>130</v>
      </c>
      <c r="D25" s="13">
        <f>+C25/ENTERPRISES!C23</f>
        <v>3.1212484993997598E-2</v>
      </c>
      <c r="E25" s="7">
        <v>1.45475</v>
      </c>
      <c r="F25" s="6">
        <f t="shared" si="0"/>
        <v>11190.384615384615</v>
      </c>
    </row>
    <row r="26" spans="2:6" x14ac:dyDescent="0.25">
      <c r="B26" s="5" t="s">
        <v>24</v>
      </c>
      <c r="C26" s="6">
        <v>166.99999999999994</v>
      </c>
      <c r="D26" s="13">
        <f>+C26/ENTERPRISES!C24</f>
        <v>2.4888226527570782E-2</v>
      </c>
      <c r="E26" s="7">
        <v>1.238</v>
      </c>
      <c r="F26" s="6">
        <f t="shared" si="0"/>
        <v>7413.1736526946133</v>
      </c>
    </row>
    <row r="27" spans="2:6" x14ac:dyDescent="0.25">
      <c r="B27" s="5" t="s">
        <v>25</v>
      </c>
      <c r="C27" s="6">
        <v>301</v>
      </c>
      <c r="D27" s="13">
        <f>+C27/ENTERPRISES!C25</f>
        <v>4.3061516452074393E-2</v>
      </c>
      <c r="E27" s="7">
        <v>1.9329000000000001</v>
      </c>
      <c r="F27" s="6">
        <f t="shared" si="0"/>
        <v>6421.5946843853817</v>
      </c>
    </row>
    <row r="28" spans="2:6" x14ac:dyDescent="0.25">
      <c r="B28" s="5" t="s">
        <v>26</v>
      </c>
      <c r="C28" s="6">
        <v>178.00000000000011</v>
      </c>
      <c r="D28" s="13">
        <f>+C28/ENTERPRISES!C26</f>
        <v>3.5458167330677311E-2</v>
      </c>
      <c r="E28" s="7">
        <v>1.5005010000000001</v>
      </c>
      <c r="F28" s="6">
        <f t="shared" si="0"/>
        <v>8429.7808988763991</v>
      </c>
    </row>
    <row r="29" spans="2:6" x14ac:dyDescent="0.25">
      <c r="B29" s="5" t="s">
        <v>27</v>
      </c>
      <c r="C29" s="6">
        <v>104</v>
      </c>
      <c r="D29" s="13">
        <f>+C29/ENTERPRISES!C27</f>
        <v>2.3266219239373602E-2</v>
      </c>
      <c r="E29" s="7">
        <v>1.70346</v>
      </c>
      <c r="F29" s="6">
        <f t="shared" si="0"/>
        <v>16379.423076923076</v>
      </c>
    </row>
    <row r="30" spans="2:6" x14ac:dyDescent="0.25">
      <c r="B30" s="5" t="s">
        <v>28</v>
      </c>
      <c r="C30" s="6">
        <v>215.99999999999986</v>
      </c>
      <c r="D30" s="13">
        <f>+C30/ENTERPRISES!C28</f>
        <v>5.3333333333333295E-2</v>
      </c>
      <c r="E30" s="7">
        <v>1.6635</v>
      </c>
      <c r="F30" s="6">
        <f t="shared" si="0"/>
        <v>7701.3888888888941</v>
      </c>
    </row>
    <row r="31" spans="2:6" x14ac:dyDescent="0.25">
      <c r="B31" s="5" t="s">
        <v>29</v>
      </c>
      <c r="C31" s="6">
        <v>150.00000000000011</v>
      </c>
      <c r="D31" s="13">
        <f>+C31/ENTERPRISES!C29</f>
        <v>2.1865889212828005E-2</v>
      </c>
      <c r="E31" s="7">
        <v>1.1709710600000001</v>
      </c>
      <c r="F31" s="6">
        <f t="shared" si="0"/>
        <v>7806.4737333333278</v>
      </c>
    </row>
    <row r="32" spans="2:6" x14ac:dyDescent="0.25">
      <c r="B32" s="5" t="s">
        <v>30</v>
      </c>
      <c r="C32" s="6">
        <v>1653</v>
      </c>
      <c r="D32" s="13">
        <f>+C32/ENTERPRISES!C30</f>
        <v>0.27299752270850536</v>
      </c>
      <c r="E32" s="7">
        <v>1.006</v>
      </c>
      <c r="F32" s="6">
        <f t="shared" si="0"/>
        <v>608.59044162129464</v>
      </c>
    </row>
    <row r="33" spans="2:6" x14ac:dyDescent="0.25">
      <c r="B33" s="5" t="s">
        <v>31</v>
      </c>
      <c r="C33" s="6">
        <v>111.39999999999999</v>
      </c>
      <c r="D33" s="13">
        <f>+C33/ENTERPRISES!C31</f>
        <v>1.7598736176935227E-2</v>
      </c>
      <c r="E33" s="7">
        <v>1.36575</v>
      </c>
      <c r="F33" s="6">
        <f t="shared" si="0"/>
        <v>12259.874326750451</v>
      </c>
    </row>
    <row r="34" spans="2:6" x14ac:dyDescent="0.25">
      <c r="B34" s="5" t="s">
        <v>32</v>
      </c>
      <c r="C34" s="6">
        <v>148</v>
      </c>
      <c r="D34" s="13">
        <f>+C34/ENTERPRISES!C32</f>
        <v>2.7031963470319633E-2</v>
      </c>
      <c r="E34" s="7">
        <v>1.0249999999999999</v>
      </c>
      <c r="F34" s="6">
        <f t="shared" si="0"/>
        <v>6925.6756756756749</v>
      </c>
    </row>
    <row r="35" spans="2:6" ht="15.75" thickBot="1" x14ac:dyDescent="0.3">
      <c r="B35" s="9" t="s">
        <v>33</v>
      </c>
      <c r="C35" s="8">
        <v>303.99999999999994</v>
      </c>
      <c r="D35" s="13">
        <f>+C35/ENTERPRISES!C33</f>
        <v>3.5743680188124627E-2</v>
      </c>
      <c r="E35" s="7">
        <v>2.6509999999999998</v>
      </c>
      <c r="F35" s="6">
        <f t="shared" si="0"/>
        <v>8720.3947368421068</v>
      </c>
    </row>
    <row r="36" spans="2:6" ht="16.5" thickBot="1" x14ac:dyDescent="0.3">
      <c r="B36" s="14" t="s">
        <v>40</v>
      </c>
      <c r="C36" s="15">
        <f>SUM(C4:C35)</f>
        <v>7632.67</v>
      </c>
      <c r="D36" s="16">
        <f>+C36/ENTERPRISES!C35</f>
        <v>4.3266651550365624E-2</v>
      </c>
      <c r="E36" s="17">
        <f>SUM(E4:E35)</f>
        <v>41.317797060000004</v>
      </c>
      <c r="F36" s="12">
        <f>1000000*E36/C36</f>
        <v>5413.2822537853726</v>
      </c>
    </row>
    <row r="37" spans="2:6" x14ac:dyDescent="0.25">
      <c r="B37" s="3"/>
      <c r="C37" s="3"/>
      <c r="D37" s="3"/>
      <c r="E37" s="3"/>
    </row>
    <row r="38" spans="2:6" x14ac:dyDescent="0.25">
      <c r="B38" s="3"/>
      <c r="C38" s="3"/>
      <c r="D38" s="3"/>
      <c r="E38" s="3"/>
    </row>
    <row r="39" spans="2:6" ht="30" x14ac:dyDescent="0.25">
      <c r="B39" s="2" t="s">
        <v>34</v>
      </c>
      <c r="C39" s="4" t="s">
        <v>38</v>
      </c>
      <c r="D39" s="4" t="s">
        <v>72</v>
      </c>
      <c r="E39" s="4" t="s">
        <v>41</v>
      </c>
      <c r="F39" s="4" t="s">
        <v>73</v>
      </c>
    </row>
    <row r="40" spans="2:6" x14ac:dyDescent="0.25">
      <c r="B40" s="5" t="s">
        <v>4</v>
      </c>
      <c r="C40" s="6">
        <f>VLOOKUP(B40,$B$4:$E$35,2,FALSE)</f>
        <v>151.99999999999994</v>
      </c>
      <c r="D40" s="13">
        <f>VLOOKUP(B40,$B$4:$E$35,3,FALSE)</f>
        <v>2.2978080120937255E-2</v>
      </c>
      <c r="E40" s="7">
        <f>VLOOKUP(B40,$B$4:$E$35,4,FALSE)</f>
        <v>1.4710000000000001</v>
      </c>
      <c r="F40" s="6">
        <f t="shared" ref="F40:F48" si="1">1000000*E40/C40</f>
        <v>9677.631578947372</v>
      </c>
    </row>
    <row r="41" spans="2:6" x14ac:dyDescent="0.25">
      <c r="B41" s="5" t="s">
        <v>5</v>
      </c>
      <c r="C41" s="6">
        <f>VLOOKUP(B41,$B$4:$E$35,2,FALSE)</f>
        <v>170.00000000000006</v>
      </c>
      <c r="D41" s="13">
        <f t="shared" ref="D41" si="2">VLOOKUP(B41,$B$4:$E$35,3,FALSE)</f>
        <v>3.7158469945355203E-2</v>
      </c>
      <c r="E41" s="7">
        <f t="shared" ref="E41" si="3">VLOOKUP(B41,$B$4:$E$35,4,FALSE)</f>
        <v>0.90400000000000003</v>
      </c>
      <c r="F41" s="6">
        <f t="shared" si="1"/>
        <v>5317.6470588235279</v>
      </c>
    </row>
    <row r="42" spans="2:6" x14ac:dyDescent="0.25">
      <c r="B42" s="5" t="s">
        <v>8</v>
      </c>
      <c r="C42" s="6">
        <f>VLOOKUP(B42,$B$4:$E$35,2,FALSE)</f>
        <v>518.99999999999989</v>
      </c>
      <c r="D42" s="13">
        <f t="shared" ref="D42:D48" si="4">VLOOKUP(B42,$B$4:$E$35,3,FALSE)</f>
        <v>6.317711503347534E-2</v>
      </c>
      <c r="E42" s="7">
        <f t="shared" ref="E42:E48" si="5">VLOOKUP(B42,$B$4:$E$35,4,FALSE)</f>
        <v>1.6478280000000001</v>
      </c>
      <c r="F42" s="6">
        <f t="shared" si="1"/>
        <v>3175.0057803468217</v>
      </c>
    </row>
    <row r="43" spans="2:6" x14ac:dyDescent="0.25">
      <c r="B43" s="5" t="s">
        <v>9</v>
      </c>
      <c r="C43" s="6">
        <f>VLOOKUP(B43,$B$4:$E$35,2,FALSE)</f>
        <v>271.00000000000006</v>
      </c>
      <c r="D43" s="13">
        <f t="shared" si="4"/>
        <v>3.6351441985244808E-2</v>
      </c>
      <c r="E43" s="7">
        <f t="shared" si="5"/>
        <v>1.7322500000000001</v>
      </c>
      <c r="F43" s="6">
        <f t="shared" si="1"/>
        <v>6392.066420664205</v>
      </c>
    </row>
    <row r="44" spans="2:6" x14ac:dyDescent="0.25">
      <c r="B44" s="5" t="s">
        <v>13</v>
      </c>
      <c r="C44" s="6">
        <f t="shared" ref="C44:C47" si="6">VLOOKUP(B44,$B$4:$E$35,2,FALSE)</f>
        <v>162</v>
      </c>
      <c r="D44" s="13">
        <f t="shared" si="4"/>
        <v>1.9732034104750305E-2</v>
      </c>
      <c r="E44" s="7">
        <f t="shared" si="5"/>
        <v>0.67500000000000004</v>
      </c>
      <c r="F44" s="6">
        <f t="shared" si="1"/>
        <v>4166.666666666667</v>
      </c>
    </row>
    <row r="45" spans="2:6" x14ac:dyDescent="0.25">
      <c r="B45" s="5" t="s">
        <v>16</v>
      </c>
      <c r="C45" s="6">
        <f t="shared" si="6"/>
        <v>72</v>
      </c>
      <c r="D45" s="13">
        <f t="shared" si="4"/>
        <v>2.2857142857142857E-2</v>
      </c>
      <c r="E45" s="7">
        <f t="shared" si="5"/>
        <v>0.51539999999999997</v>
      </c>
      <c r="F45" s="6">
        <f t="shared" si="1"/>
        <v>7158.3333333333321</v>
      </c>
    </row>
    <row r="46" spans="2:6" x14ac:dyDescent="0.25">
      <c r="B46" s="5" t="s">
        <v>20</v>
      </c>
      <c r="C46" s="6">
        <f t="shared" si="6"/>
        <v>143</v>
      </c>
      <c r="D46" s="13">
        <f t="shared" ref="D46" si="7">VLOOKUP(B46,$B$4:$E$35,3,FALSE)</f>
        <v>4.1449275362318842E-2</v>
      </c>
      <c r="E46" s="7">
        <f t="shared" ref="E46" si="8">VLOOKUP(B46,$B$4:$E$35,4,FALSE)</f>
        <v>0.77549999999999997</v>
      </c>
      <c r="F46" s="6">
        <f t="shared" ref="F46" si="9">1000000*E46/C46</f>
        <v>5423.0769230769229</v>
      </c>
    </row>
    <row r="47" spans="2:6" x14ac:dyDescent="0.25">
      <c r="B47" s="5" t="s">
        <v>27</v>
      </c>
      <c r="C47" s="6">
        <f t="shared" si="6"/>
        <v>104</v>
      </c>
      <c r="D47" s="13">
        <f t="shared" si="4"/>
        <v>2.3266219239373602E-2</v>
      </c>
      <c r="E47" s="7">
        <f t="shared" si="5"/>
        <v>1.70346</v>
      </c>
      <c r="F47" s="6">
        <f t="shared" si="1"/>
        <v>16379.423076923076</v>
      </c>
    </row>
    <row r="48" spans="2:6" ht="15.75" thickBot="1" x14ac:dyDescent="0.3">
      <c r="B48" s="5" t="s">
        <v>32</v>
      </c>
      <c r="C48" s="6">
        <f>VLOOKUP(B48,$B$4:$E$35,2,FALSE)</f>
        <v>148</v>
      </c>
      <c r="D48" s="13">
        <f t="shared" si="4"/>
        <v>2.7031963470319633E-2</v>
      </c>
      <c r="E48" s="7">
        <f t="shared" si="5"/>
        <v>1.0249999999999999</v>
      </c>
      <c r="F48" s="6">
        <f t="shared" si="1"/>
        <v>6925.6756756756749</v>
      </c>
    </row>
    <row r="49" spans="2:6" ht="16.5" thickBot="1" x14ac:dyDescent="0.3">
      <c r="B49" s="14" t="s">
        <v>40</v>
      </c>
      <c r="C49" s="15">
        <f>SUM(C40:C48)</f>
        <v>1741</v>
      </c>
      <c r="D49" s="16">
        <f>+C49/ENTERPRISES!C37</f>
        <v>3.3730504698246636E-2</v>
      </c>
      <c r="E49" s="17">
        <f>SUM(E40:E48)</f>
        <v>10.449438000000001</v>
      </c>
      <c r="F49" s="12">
        <f>1000000*E49/C49</f>
        <v>6001.9747271682945</v>
      </c>
    </row>
    <row r="50" spans="2:6" x14ac:dyDescent="0.25">
      <c r="B50" s="3"/>
      <c r="C50" s="3"/>
      <c r="D50" s="3"/>
      <c r="E50" s="3"/>
    </row>
    <row r="51" spans="2:6" ht="30" x14ac:dyDescent="0.25">
      <c r="B51" s="2" t="s">
        <v>37</v>
      </c>
      <c r="C51" s="4" t="s">
        <v>38</v>
      </c>
      <c r="D51" s="4" t="s">
        <v>72</v>
      </c>
      <c r="E51" s="4" t="s">
        <v>41</v>
      </c>
      <c r="F51" s="4" t="s">
        <v>73</v>
      </c>
    </row>
    <row r="52" spans="2:6" x14ac:dyDescent="0.25">
      <c r="B52" s="5" t="s">
        <v>3</v>
      </c>
      <c r="C52" s="6">
        <f>VLOOKUP(B52,$B$4:$E$35,2,FALSE)</f>
        <v>251.99999999999994</v>
      </c>
      <c r="D52" s="13">
        <f>VLOOKUP(B52,$B$4:$E$35,3,FALSE)</f>
        <v>3.2225063938618917E-2</v>
      </c>
      <c r="E52" s="7">
        <f t="shared" ref="E52:E56" si="10">VLOOKUP(B52,$B$4:$E$35,4,FALSE)</f>
        <v>1.665</v>
      </c>
      <c r="F52" s="6">
        <f t="shared" ref="F52:F56" si="11">1000000*E52/C52</f>
        <v>6607.1428571428587</v>
      </c>
    </row>
    <row r="53" spans="2:6" x14ac:dyDescent="0.25">
      <c r="B53" s="5" t="s">
        <v>7</v>
      </c>
      <c r="C53" s="6">
        <f t="shared" ref="C53:C55" si="12">VLOOKUP(B53,$B$4:$E$35,2,FALSE)</f>
        <v>72.27</v>
      </c>
      <c r="D53" s="13">
        <f t="shared" ref="D53:D56" si="13">VLOOKUP(B53,$B$4:$E$35,3,FALSE)</f>
        <v>2.1318584070796461E-2</v>
      </c>
      <c r="E53" s="7">
        <f t="shared" si="10"/>
        <v>0.76749999999999996</v>
      </c>
      <c r="F53" s="6">
        <f t="shared" si="11"/>
        <v>10619.897606198976</v>
      </c>
    </row>
    <row r="54" spans="2:6" x14ac:dyDescent="0.25">
      <c r="B54" s="5" t="s">
        <v>22</v>
      </c>
      <c r="C54" s="6">
        <f t="shared" si="12"/>
        <v>150</v>
      </c>
      <c r="D54" s="13">
        <f t="shared" si="13"/>
        <v>4.0431266846361183E-2</v>
      </c>
      <c r="E54" s="7">
        <f t="shared" si="10"/>
        <v>0.90249999999999997</v>
      </c>
      <c r="F54" s="6">
        <f t="shared" si="11"/>
        <v>6016.666666666667</v>
      </c>
    </row>
    <row r="55" spans="2:6" x14ac:dyDescent="0.25">
      <c r="B55" s="5" t="s">
        <v>25</v>
      </c>
      <c r="C55" s="6">
        <f t="shared" si="12"/>
        <v>301</v>
      </c>
      <c r="D55" s="13">
        <f t="shared" si="13"/>
        <v>4.3061516452074393E-2</v>
      </c>
      <c r="E55" s="7">
        <f t="shared" si="10"/>
        <v>1.9329000000000001</v>
      </c>
      <c r="F55" s="6">
        <f t="shared" si="11"/>
        <v>6421.5946843853817</v>
      </c>
    </row>
    <row r="56" spans="2:6" ht="15.75" thickBot="1" x14ac:dyDescent="0.3">
      <c r="B56" s="5" t="s">
        <v>29</v>
      </c>
      <c r="C56" s="6">
        <f>VLOOKUP(B56,$B$4:$E$35,2,FALSE)</f>
        <v>150.00000000000011</v>
      </c>
      <c r="D56" s="13">
        <f t="shared" si="13"/>
        <v>2.1865889212828005E-2</v>
      </c>
      <c r="E56" s="7">
        <f t="shared" si="10"/>
        <v>1.1709710600000001</v>
      </c>
      <c r="F56" s="6">
        <f t="shared" si="11"/>
        <v>7806.4737333333278</v>
      </c>
    </row>
    <row r="57" spans="2:6" ht="16.5" thickBot="1" x14ac:dyDescent="0.3">
      <c r="B57" s="14" t="s">
        <v>40</v>
      </c>
      <c r="C57" s="15">
        <f>SUM(C52:C56)</f>
        <v>925.2700000000001</v>
      </c>
      <c r="D57" s="16">
        <f>+C57/ENTERPRISES!C40</f>
        <v>3.2160931525895033E-2</v>
      </c>
      <c r="E57" s="17">
        <f>SUM(E52:E56)</f>
        <v>6.4388710600000003</v>
      </c>
      <c r="F57" s="12">
        <f>1000000*E57/C57</f>
        <v>6958.910436953538</v>
      </c>
    </row>
    <row r="58" spans="2:6" x14ac:dyDescent="0.25">
      <c r="B58" s="3"/>
      <c r="C58" s="3"/>
      <c r="D58" s="3"/>
      <c r="E58" s="3"/>
    </row>
    <row r="59" spans="2:6" ht="30" x14ac:dyDescent="0.25">
      <c r="B59" s="2" t="s">
        <v>35</v>
      </c>
      <c r="C59" s="4" t="s">
        <v>38</v>
      </c>
      <c r="D59" s="4" t="s">
        <v>72</v>
      </c>
      <c r="E59" s="4" t="s">
        <v>41</v>
      </c>
      <c r="F59" s="4" t="s">
        <v>73</v>
      </c>
    </row>
    <row r="60" spans="2:6" x14ac:dyDescent="0.25">
      <c r="B60" s="5" t="s">
        <v>2</v>
      </c>
      <c r="C60" s="6">
        <f>VLOOKUP(B60,$B$4:$E$35,2,FALSE)</f>
        <v>175</v>
      </c>
      <c r="D60" s="13">
        <f>VLOOKUP(B60,$B$4:$E$35,3,FALSE)</f>
        <v>2.6615969581749048E-2</v>
      </c>
      <c r="E60" s="7">
        <f t="shared" ref="E60:E72" si="14">VLOOKUP(B60,$B$4:$E$35,4,FALSE)</f>
        <v>1.351</v>
      </c>
      <c r="F60" s="6">
        <f t="shared" ref="F60:F72" si="15">1000000*E60/C60</f>
        <v>7720</v>
      </c>
    </row>
    <row r="61" spans="2:6" x14ac:dyDescent="0.25">
      <c r="B61" s="5" t="s">
        <v>6</v>
      </c>
      <c r="C61" s="6">
        <f>VLOOKUP(B61,$B$4:$E$35,2,FALSE)</f>
        <v>247.99999999999994</v>
      </c>
      <c r="D61" s="13">
        <f t="shared" ref="D61:D72" si="16">VLOOKUP(B61,$B$4:$E$35,3,FALSE)</f>
        <v>4.5925925925925919E-2</v>
      </c>
      <c r="E61" s="7">
        <f t="shared" si="14"/>
        <v>1.6619999999999999</v>
      </c>
      <c r="F61" s="6">
        <f t="shared" si="15"/>
        <v>6701.6129032258077</v>
      </c>
    </row>
    <row r="62" spans="2:6" x14ac:dyDescent="0.25">
      <c r="B62" s="5" t="s">
        <v>10</v>
      </c>
      <c r="C62" s="6">
        <f t="shared" ref="C62:C71" si="17">VLOOKUP(B62,$B$4:$E$35,2,FALSE)</f>
        <v>172</v>
      </c>
      <c r="D62" s="13">
        <f t="shared" si="16"/>
        <v>3.5463917525773193E-2</v>
      </c>
      <c r="E62" s="7">
        <f t="shared" si="14"/>
        <v>0.61009999999999998</v>
      </c>
      <c r="F62" s="6">
        <f t="shared" si="15"/>
        <v>3547.0930232558139</v>
      </c>
    </row>
    <row r="63" spans="2:6" x14ac:dyDescent="0.25">
      <c r="B63" s="5" t="s">
        <v>11</v>
      </c>
      <c r="C63" s="6">
        <f t="shared" si="17"/>
        <v>115</v>
      </c>
      <c r="D63" s="13">
        <f t="shared" si="16"/>
        <v>3.2212885154061621E-2</v>
      </c>
      <c r="E63" s="7">
        <f t="shared" si="14"/>
        <v>1.1479999999999999</v>
      </c>
      <c r="F63" s="6">
        <f t="shared" si="15"/>
        <v>9982.608695652174</v>
      </c>
    </row>
    <row r="64" spans="2:6" x14ac:dyDescent="0.25">
      <c r="B64" s="5" t="s">
        <v>14</v>
      </c>
      <c r="C64" s="6">
        <f t="shared" si="17"/>
        <v>165</v>
      </c>
      <c r="D64" s="13">
        <f t="shared" si="16"/>
        <v>4.3999999999999997E-2</v>
      </c>
      <c r="E64" s="7">
        <f t="shared" si="14"/>
        <v>1.2922499999999999</v>
      </c>
      <c r="F64" s="6">
        <f t="shared" si="15"/>
        <v>7831.818181818182</v>
      </c>
    </row>
    <row r="65" spans="2:6" x14ac:dyDescent="0.25">
      <c r="B65" s="5" t="s">
        <v>15</v>
      </c>
      <c r="C65" s="6">
        <f t="shared" si="17"/>
        <v>75</v>
      </c>
      <c r="D65" s="13">
        <f t="shared" si="16"/>
        <v>1.8541409147095178E-2</v>
      </c>
      <c r="E65" s="7">
        <f t="shared" si="14"/>
        <v>0.67400000000000004</v>
      </c>
      <c r="F65" s="6">
        <f t="shared" si="15"/>
        <v>8986.6666666666661</v>
      </c>
    </row>
    <row r="66" spans="2:6" x14ac:dyDescent="0.25">
      <c r="B66" s="5" t="s">
        <v>19</v>
      </c>
      <c r="C66" s="6">
        <f t="shared" si="17"/>
        <v>454.00000000000011</v>
      </c>
      <c r="D66" s="13">
        <f t="shared" si="16"/>
        <v>5.9346405228758184E-2</v>
      </c>
      <c r="E66" s="7">
        <f t="shared" si="14"/>
        <v>1.4256489999999999</v>
      </c>
      <c r="F66" s="6">
        <f t="shared" si="15"/>
        <v>3140.1960352422898</v>
      </c>
    </row>
    <row r="67" spans="2:6" x14ac:dyDescent="0.25">
      <c r="B67" s="5" t="s">
        <v>21</v>
      </c>
      <c r="C67" s="6">
        <f t="shared" si="17"/>
        <v>374.00000000000017</v>
      </c>
      <c r="D67" s="13">
        <f t="shared" si="16"/>
        <v>4.2093415869442902E-2</v>
      </c>
      <c r="E67" s="7">
        <f t="shared" si="14"/>
        <v>1.8482499999999999</v>
      </c>
      <c r="F67" s="6">
        <f t="shared" si="15"/>
        <v>4941.8449197860937</v>
      </c>
    </row>
    <row r="68" spans="2:6" x14ac:dyDescent="0.25">
      <c r="B68" s="5" t="s">
        <v>24</v>
      </c>
      <c r="C68" s="6">
        <f t="shared" si="17"/>
        <v>166.99999999999994</v>
      </c>
      <c r="D68" s="13">
        <f t="shared" si="16"/>
        <v>2.4888226527570782E-2</v>
      </c>
      <c r="E68" s="7">
        <f t="shared" si="14"/>
        <v>1.238</v>
      </c>
      <c r="F68" s="6">
        <f t="shared" si="15"/>
        <v>7413.1736526946133</v>
      </c>
    </row>
    <row r="69" spans="2:6" x14ac:dyDescent="0.25">
      <c r="B69" s="5" t="s">
        <v>26</v>
      </c>
      <c r="C69" s="6">
        <f t="shared" si="17"/>
        <v>178.00000000000011</v>
      </c>
      <c r="D69" s="13">
        <f t="shared" si="16"/>
        <v>3.5458167330677311E-2</v>
      </c>
      <c r="E69" s="7">
        <f t="shared" si="14"/>
        <v>1.5005010000000001</v>
      </c>
      <c r="F69" s="6">
        <f t="shared" si="15"/>
        <v>8429.7808988763991</v>
      </c>
    </row>
    <row r="70" spans="2:6" x14ac:dyDescent="0.25">
      <c r="B70" s="5" t="s">
        <v>28</v>
      </c>
      <c r="C70" s="6">
        <f t="shared" si="17"/>
        <v>215.99999999999986</v>
      </c>
      <c r="D70" s="13">
        <f t="shared" si="16"/>
        <v>5.3333333333333295E-2</v>
      </c>
      <c r="E70" s="7">
        <f t="shared" si="14"/>
        <v>1.6635</v>
      </c>
      <c r="F70" s="6">
        <f t="shared" si="15"/>
        <v>7701.3888888888941</v>
      </c>
    </row>
    <row r="71" spans="2:6" x14ac:dyDescent="0.25">
      <c r="B71" s="5" t="s">
        <v>30</v>
      </c>
      <c r="C71" s="6">
        <f t="shared" si="17"/>
        <v>1653</v>
      </c>
      <c r="D71" s="13">
        <f t="shared" si="16"/>
        <v>0.27299752270850536</v>
      </c>
      <c r="E71" s="7">
        <f t="shared" si="14"/>
        <v>1.006</v>
      </c>
      <c r="F71" s="6">
        <f t="shared" si="15"/>
        <v>608.59044162129464</v>
      </c>
    </row>
    <row r="72" spans="2:6" ht="15.75" thickBot="1" x14ac:dyDescent="0.3">
      <c r="B72" s="5" t="s">
        <v>31</v>
      </c>
      <c r="C72" s="6">
        <f>VLOOKUP(B72,$B$4:$E$35,2,FALSE)</f>
        <v>111.39999999999999</v>
      </c>
      <c r="D72" s="13">
        <f t="shared" si="16"/>
        <v>1.7598736176935227E-2</v>
      </c>
      <c r="E72" s="7">
        <f t="shared" si="14"/>
        <v>1.36575</v>
      </c>
      <c r="F72" s="6">
        <f t="shared" si="15"/>
        <v>12259.874326750451</v>
      </c>
    </row>
    <row r="73" spans="2:6" ht="16.5" thickBot="1" x14ac:dyDescent="0.3">
      <c r="B73" s="14" t="s">
        <v>40</v>
      </c>
      <c r="C73" s="15">
        <f>SUM(C60:C72)</f>
        <v>4103.4000000000005</v>
      </c>
      <c r="D73" s="16">
        <f>+C73/ENTERPRISES!C39</f>
        <v>5.6295788173960769E-2</v>
      </c>
      <c r="E73" s="17">
        <f>SUM(E60:E72)</f>
        <v>16.784999999999997</v>
      </c>
      <c r="F73" s="12">
        <f>1000000*E73/C73</f>
        <v>4090.5103085246365</v>
      </c>
    </row>
    <row r="74" spans="2:6" x14ac:dyDescent="0.25">
      <c r="B74" s="3"/>
      <c r="C74" s="3"/>
      <c r="D74" s="3"/>
      <c r="E74" s="3"/>
    </row>
    <row r="75" spans="2:6" ht="30" x14ac:dyDescent="0.25">
      <c r="B75" s="2" t="s">
        <v>36</v>
      </c>
      <c r="C75" s="4" t="s">
        <v>38</v>
      </c>
      <c r="D75" s="4" t="s">
        <v>72</v>
      </c>
      <c r="E75" s="4" t="s">
        <v>39</v>
      </c>
      <c r="F75" s="4" t="s">
        <v>73</v>
      </c>
    </row>
    <row r="76" spans="2:6" x14ac:dyDescent="0.25">
      <c r="B76" s="5" t="s">
        <v>12</v>
      </c>
      <c r="C76" s="6">
        <f>VLOOKUP(B76,$B$4:$E$35,2,FALSE)</f>
        <v>157.99999999999997</v>
      </c>
      <c r="D76" s="13">
        <f>VLOOKUP(B76,$B$4:$E$35,3,FALSE)</f>
        <v>4.9374999999999988E-2</v>
      </c>
      <c r="E76" s="7">
        <f t="shared" ref="E76:E80" si="18">VLOOKUP(B76,$B$4:$E$35,4,FALSE)</f>
        <v>1.1207499999999999</v>
      </c>
      <c r="F76" s="6">
        <f t="shared" ref="F76:F80" si="19">1000000*E76/C76</f>
        <v>7093.354430379748</v>
      </c>
    </row>
    <row r="77" spans="2:6" x14ac:dyDescent="0.25">
      <c r="B77" s="5" t="s">
        <v>17</v>
      </c>
      <c r="C77" s="6">
        <f>VLOOKUP(B77,$B$4:$E$35,2,FALSE)</f>
        <v>114.00000000000009</v>
      </c>
      <c r="D77" s="13">
        <f t="shared" ref="D77:D80" si="20">VLOOKUP(B77,$B$4:$E$35,3,FALSE)</f>
        <v>4.021164021164024E-2</v>
      </c>
      <c r="E77" s="7">
        <f t="shared" si="18"/>
        <v>1.1529879999999999</v>
      </c>
      <c r="F77" s="6">
        <f t="shared" si="19"/>
        <v>10113.929824561395</v>
      </c>
    </row>
    <row r="78" spans="2:6" x14ac:dyDescent="0.25">
      <c r="B78" s="5" t="s">
        <v>18</v>
      </c>
      <c r="C78" s="6">
        <f t="shared" ref="C78:C79" si="21">VLOOKUP(B78,$B$4:$E$35,2,FALSE)</f>
        <v>156.99999999999997</v>
      </c>
      <c r="D78" s="13">
        <f t="shared" si="20"/>
        <v>3.5440180586907441E-2</v>
      </c>
      <c r="E78" s="7">
        <f t="shared" si="18"/>
        <v>1.2649999999999999</v>
      </c>
      <c r="F78" s="6">
        <f t="shared" si="19"/>
        <v>8057.3248407643323</v>
      </c>
    </row>
    <row r="79" spans="2:6" x14ac:dyDescent="0.25">
      <c r="B79" s="5" t="s">
        <v>23</v>
      </c>
      <c r="C79" s="6">
        <f t="shared" si="21"/>
        <v>130</v>
      </c>
      <c r="D79" s="13">
        <f t="shared" si="20"/>
        <v>3.1212484993997598E-2</v>
      </c>
      <c r="E79" s="7">
        <f t="shared" si="18"/>
        <v>1.45475</v>
      </c>
      <c r="F79" s="6">
        <f t="shared" si="19"/>
        <v>11190.384615384615</v>
      </c>
    </row>
    <row r="80" spans="2:6" ht="15.75" thickBot="1" x14ac:dyDescent="0.3">
      <c r="B80" s="5" t="s">
        <v>33</v>
      </c>
      <c r="C80" s="6">
        <f>VLOOKUP(B80,$B$4:$E$35,2,FALSE)</f>
        <v>303.99999999999994</v>
      </c>
      <c r="D80" s="13">
        <f t="shared" si="20"/>
        <v>3.5743680188124627E-2</v>
      </c>
      <c r="E80" s="7">
        <f t="shared" si="18"/>
        <v>2.6509999999999998</v>
      </c>
      <c r="F80" s="6">
        <f t="shared" si="19"/>
        <v>8720.3947368421068</v>
      </c>
    </row>
    <row r="81" spans="2:6" ht="16.5" thickBot="1" x14ac:dyDescent="0.3">
      <c r="B81" s="14" t="s">
        <v>40</v>
      </c>
      <c r="C81" s="15">
        <f>SUM(C76:C80)</f>
        <v>863</v>
      </c>
      <c r="D81" s="16">
        <f>+C81/ENTERPRISES!C38</f>
        <v>3.730278798357467E-2</v>
      </c>
      <c r="E81" s="17">
        <f>SUM(E76:E80)</f>
        <v>7.6444879999999991</v>
      </c>
      <c r="F81" s="12">
        <f>1000000*E81/C81</f>
        <v>8858.0393974507515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2AE68-7DB3-42F4-8FA6-93F9DBCFCA54}">
  <dimension ref="A1:C4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5" sqref="B5"/>
    </sheetView>
  </sheetViews>
  <sheetFormatPr defaultRowHeight="15" x14ac:dyDescent="0.25"/>
  <cols>
    <col min="1" max="1" width="20.28515625" style="20" customWidth="1"/>
    <col min="2" max="2" width="17.5703125" style="20" customWidth="1"/>
    <col min="3" max="3" width="14.7109375" style="19" customWidth="1"/>
    <col min="4" max="16384" width="9.140625" style="19"/>
  </cols>
  <sheetData>
    <row r="1" spans="1:3" x14ac:dyDescent="0.25">
      <c r="A1" s="11" t="s">
        <v>53</v>
      </c>
      <c r="B1" s="11" t="s">
        <v>52</v>
      </c>
      <c r="C1" s="10" t="s">
        <v>54</v>
      </c>
    </row>
    <row r="2" spans="1:3" x14ac:dyDescent="0.25">
      <c r="A2" s="21" t="s">
        <v>2</v>
      </c>
      <c r="B2" s="21" t="s">
        <v>43</v>
      </c>
      <c r="C2" s="22">
        <v>6575</v>
      </c>
    </row>
    <row r="3" spans="1:3" x14ac:dyDescent="0.25">
      <c r="A3" s="21" t="s">
        <v>3</v>
      </c>
      <c r="B3" s="21" t="s">
        <v>46</v>
      </c>
      <c r="C3" s="22">
        <v>7820</v>
      </c>
    </row>
    <row r="4" spans="1:3" x14ac:dyDescent="0.25">
      <c r="A4" s="21" t="s">
        <v>4</v>
      </c>
      <c r="B4" s="21" t="s">
        <v>44</v>
      </c>
      <c r="C4" s="22">
        <v>6615</v>
      </c>
    </row>
    <row r="5" spans="1:3" x14ac:dyDescent="0.25">
      <c r="A5" s="21" t="s">
        <v>5</v>
      </c>
      <c r="B5" s="21" t="s">
        <v>44</v>
      </c>
      <c r="C5" s="22">
        <v>4575</v>
      </c>
    </row>
    <row r="6" spans="1:3" x14ac:dyDescent="0.25">
      <c r="A6" s="21" t="s">
        <v>6</v>
      </c>
      <c r="B6" s="21" t="s">
        <v>43</v>
      </c>
      <c r="C6" s="22">
        <v>5400</v>
      </c>
    </row>
    <row r="7" spans="1:3" x14ac:dyDescent="0.25">
      <c r="A7" s="21" t="s">
        <v>7</v>
      </c>
      <c r="B7" s="21" t="s">
        <v>46</v>
      </c>
      <c r="C7" s="22">
        <v>3390</v>
      </c>
    </row>
    <row r="8" spans="1:3" x14ac:dyDescent="0.25">
      <c r="A8" s="21" t="s">
        <v>8</v>
      </c>
      <c r="B8" s="21" t="s">
        <v>44</v>
      </c>
      <c r="C8" s="22">
        <v>8215</v>
      </c>
    </row>
    <row r="9" spans="1:3" x14ac:dyDescent="0.25">
      <c r="A9" s="21" t="s">
        <v>9</v>
      </c>
      <c r="B9" s="21" t="s">
        <v>44</v>
      </c>
      <c r="C9" s="22">
        <v>7455</v>
      </c>
    </row>
    <row r="10" spans="1:3" x14ac:dyDescent="0.25">
      <c r="A10" s="21" t="s">
        <v>10</v>
      </c>
      <c r="B10" s="21" t="s">
        <v>43</v>
      </c>
      <c r="C10" s="22">
        <v>4850</v>
      </c>
    </row>
    <row r="11" spans="1:3" x14ac:dyDescent="0.25">
      <c r="A11" s="21" t="s">
        <v>11</v>
      </c>
      <c r="B11" s="21" t="s">
        <v>43</v>
      </c>
      <c r="C11" s="22">
        <v>3570</v>
      </c>
    </row>
    <row r="12" spans="1:3" x14ac:dyDescent="0.25">
      <c r="A12" s="21" t="s">
        <v>12</v>
      </c>
      <c r="B12" s="21" t="s">
        <v>45</v>
      </c>
      <c r="C12" s="22">
        <v>3200</v>
      </c>
    </row>
    <row r="13" spans="1:3" x14ac:dyDescent="0.25">
      <c r="A13" s="21" t="s">
        <v>13</v>
      </c>
      <c r="B13" s="21" t="s">
        <v>44</v>
      </c>
      <c r="C13" s="22">
        <v>8210</v>
      </c>
    </row>
    <row r="14" spans="1:3" x14ac:dyDescent="0.25">
      <c r="A14" s="21" t="s">
        <v>14</v>
      </c>
      <c r="B14" s="21" t="s">
        <v>43</v>
      </c>
      <c r="C14" s="22">
        <v>3750</v>
      </c>
    </row>
    <row r="15" spans="1:3" x14ac:dyDescent="0.25">
      <c r="A15" s="21" t="s">
        <v>15</v>
      </c>
      <c r="B15" s="21" t="s">
        <v>43</v>
      </c>
      <c r="C15" s="22">
        <v>4045</v>
      </c>
    </row>
    <row r="16" spans="1:3" x14ac:dyDescent="0.25">
      <c r="A16" s="21" t="s">
        <v>16</v>
      </c>
      <c r="B16" s="21" t="s">
        <v>44</v>
      </c>
      <c r="C16" s="22">
        <v>3150</v>
      </c>
    </row>
    <row r="17" spans="1:3" x14ac:dyDescent="0.25">
      <c r="A17" s="21" t="s">
        <v>17</v>
      </c>
      <c r="B17" s="21" t="s">
        <v>45</v>
      </c>
      <c r="C17" s="22">
        <v>2835</v>
      </c>
    </row>
    <row r="18" spans="1:3" x14ac:dyDescent="0.25">
      <c r="A18" s="21" t="s">
        <v>18</v>
      </c>
      <c r="B18" s="21" t="s">
        <v>45</v>
      </c>
      <c r="C18" s="22">
        <v>4430</v>
      </c>
    </row>
    <row r="19" spans="1:3" x14ac:dyDescent="0.25">
      <c r="A19" s="21" t="s">
        <v>19</v>
      </c>
      <c r="B19" s="21" t="s">
        <v>43</v>
      </c>
      <c r="C19" s="22">
        <v>7650</v>
      </c>
    </row>
    <row r="20" spans="1:3" x14ac:dyDescent="0.25">
      <c r="A20" s="21" t="s">
        <v>20</v>
      </c>
      <c r="B20" s="21" t="s">
        <v>44</v>
      </c>
      <c r="C20" s="22">
        <v>3450</v>
      </c>
    </row>
    <row r="21" spans="1:3" x14ac:dyDescent="0.25">
      <c r="A21" s="21" t="s">
        <v>21</v>
      </c>
      <c r="B21" s="21" t="s">
        <v>43</v>
      </c>
      <c r="C21" s="22">
        <v>8885</v>
      </c>
    </row>
    <row r="22" spans="1:3" x14ac:dyDescent="0.25">
      <c r="A22" s="21" t="s">
        <v>22</v>
      </c>
      <c r="B22" s="21" t="s">
        <v>46</v>
      </c>
      <c r="C22" s="22">
        <v>3710</v>
      </c>
    </row>
    <row r="23" spans="1:3" x14ac:dyDescent="0.25">
      <c r="A23" s="21" t="s">
        <v>23</v>
      </c>
      <c r="B23" s="21" t="s">
        <v>45</v>
      </c>
      <c r="C23" s="22">
        <v>4165</v>
      </c>
    </row>
    <row r="24" spans="1:3" x14ac:dyDescent="0.25">
      <c r="A24" s="21" t="s">
        <v>24</v>
      </c>
      <c r="B24" s="21" t="s">
        <v>43</v>
      </c>
      <c r="C24" s="22">
        <v>6710</v>
      </c>
    </row>
    <row r="25" spans="1:3" x14ac:dyDescent="0.25">
      <c r="A25" s="21" t="s">
        <v>25</v>
      </c>
      <c r="B25" s="21" t="s">
        <v>46</v>
      </c>
      <c r="C25" s="22">
        <v>6990</v>
      </c>
    </row>
    <row r="26" spans="1:3" x14ac:dyDescent="0.25">
      <c r="A26" s="21" t="s">
        <v>26</v>
      </c>
      <c r="B26" s="21" t="s">
        <v>43</v>
      </c>
      <c r="C26" s="22">
        <v>5020</v>
      </c>
    </row>
    <row r="27" spans="1:3" x14ac:dyDescent="0.25">
      <c r="A27" s="21" t="s">
        <v>27</v>
      </c>
      <c r="B27" s="21" t="s">
        <v>44</v>
      </c>
      <c r="C27" s="22">
        <v>4470</v>
      </c>
    </row>
    <row r="28" spans="1:3" x14ac:dyDescent="0.25">
      <c r="A28" s="21" t="s">
        <v>28</v>
      </c>
      <c r="B28" s="21" t="s">
        <v>43</v>
      </c>
      <c r="C28" s="22">
        <v>4050</v>
      </c>
    </row>
    <row r="29" spans="1:3" x14ac:dyDescent="0.25">
      <c r="A29" s="21" t="s">
        <v>29</v>
      </c>
      <c r="B29" s="21" t="s">
        <v>46</v>
      </c>
      <c r="C29" s="22">
        <v>6860</v>
      </c>
    </row>
    <row r="30" spans="1:3" x14ac:dyDescent="0.25">
      <c r="A30" s="21" t="s">
        <v>30</v>
      </c>
      <c r="B30" s="21" t="s">
        <v>43</v>
      </c>
      <c r="C30" s="22">
        <v>6055</v>
      </c>
    </row>
    <row r="31" spans="1:3" x14ac:dyDescent="0.25">
      <c r="A31" s="21" t="s">
        <v>31</v>
      </c>
      <c r="B31" s="21" t="s">
        <v>43</v>
      </c>
      <c r="C31" s="22">
        <v>6330</v>
      </c>
    </row>
    <row r="32" spans="1:3" x14ac:dyDescent="0.25">
      <c r="A32" s="21" t="s">
        <v>32</v>
      </c>
      <c r="B32" s="21" t="s">
        <v>44</v>
      </c>
      <c r="C32" s="22">
        <v>5475</v>
      </c>
    </row>
    <row r="33" spans="1:3" x14ac:dyDescent="0.25">
      <c r="A33" s="21" t="s">
        <v>33</v>
      </c>
      <c r="B33" s="21" t="s">
        <v>45</v>
      </c>
      <c r="C33" s="22">
        <v>8505</v>
      </c>
    </row>
    <row r="35" spans="1:3" x14ac:dyDescent="0.25">
      <c r="B35" s="11" t="s">
        <v>40</v>
      </c>
      <c r="C35" s="23">
        <f>SUM(C2:C34)</f>
        <v>176410</v>
      </c>
    </row>
    <row r="37" spans="1:3" x14ac:dyDescent="0.25">
      <c r="B37" s="20" t="s">
        <v>44</v>
      </c>
      <c r="C37" s="19">
        <f>SUMIF($B$2:$B$33,B37,$C$2:$C$33)</f>
        <v>51615</v>
      </c>
    </row>
    <row r="38" spans="1:3" x14ac:dyDescent="0.25">
      <c r="B38" s="20" t="s">
        <v>45</v>
      </c>
      <c r="C38" s="19">
        <f t="shared" ref="C38:C40" si="0">SUMIF($B$2:$B$33,B38,$C$2:$C$33)</f>
        <v>23135</v>
      </c>
    </row>
    <row r="39" spans="1:3" x14ac:dyDescent="0.25">
      <c r="B39" s="20" t="s">
        <v>43</v>
      </c>
      <c r="C39" s="19">
        <f t="shared" si="0"/>
        <v>72890</v>
      </c>
    </row>
    <row r="40" spans="1:3" x14ac:dyDescent="0.25">
      <c r="B40" s="20" t="s">
        <v>46</v>
      </c>
      <c r="C40" s="19">
        <f t="shared" si="0"/>
        <v>28770</v>
      </c>
    </row>
  </sheetData>
  <autoFilter ref="A1:C33" xr:uid="{91452315-DC18-4605-A5BD-83AADBD24A9E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  <SharedWithUsers xmlns="6140e513-9c0e-4e73-9b29-9e780522eb94">
      <UserInfo>
        <DisplayName>Helen Russell - Strategy &amp; Intelligence Manager - SELEP</DisplayName>
        <AccountId>17</AccountId>
        <AccountType/>
      </UserInfo>
      <UserInfo>
        <DisplayName>Sharon Spicer - Strategy and Intelligence Manager</DisplayName>
        <AccountId>24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6E137851-971E-4D6B-A1A8-E288EE16F9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1C9A39-50BC-4062-9FAD-4FBC1F2C5D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29532A-721F-4CAE-A509-4FD374A07CB0}">
  <ds:schemaRefs>
    <ds:schemaRef ds:uri="http://schemas.microsoft.com/office/2006/metadata/properties"/>
    <ds:schemaRef ds:uri="http://schemas.microsoft.com/office/infopath/2007/PartnerControls"/>
    <ds:schemaRef ds:uri="a9f12287-5f74-4593-92c9-e973669b9a71"/>
    <ds:schemaRef ds:uri="6140e513-9c0e-4e73-9b29-9e780522eb9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NOTES</vt:lpstr>
      <vt:lpstr>Summary</vt:lpstr>
      <vt:lpstr>LRSG</vt:lpstr>
      <vt:lpstr>ARG</vt:lpstr>
      <vt:lpstr>SBGF_RHLGF</vt:lpstr>
      <vt:lpstr>LADGF</vt:lpstr>
      <vt:lpstr>ENTERPRISES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 - Data Intelligence Insight Officer</dc:creator>
  <cp:lastModifiedBy>Richard Fitzgerald -  Economic Data Analyst</cp:lastModifiedBy>
  <dcterms:created xsi:type="dcterms:W3CDTF">2020-07-08T10:31:10Z</dcterms:created>
  <dcterms:modified xsi:type="dcterms:W3CDTF">2021-03-19T13:17:39Z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2020-07-08T10:33:02Z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4764aaa8-68c6-49c8-8555-00002484c400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