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/style3.xml" ContentType="application/vnd.ms-office.chart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rowth Hub\GH EU Exit Monitor\MJ WORKING\LIS Economic Intelligence\SOURCES\MAIN\EXTERNAL FACING WEBSITE CONTENT\"/>
    </mc:Choice>
  </mc:AlternateContent>
  <xr:revisionPtr revIDLastSave="0" documentId="8_{C745B0D0-2D5E-4BA2-9ABA-36468221F641}" xr6:coauthVersionLast="45" xr6:coauthVersionMax="45" xr10:uidLastSave="{00000000-0000-0000-0000-000000000000}"/>
  <workbookProtection workbookAlgorithmName="SHA-512" workbookHashValue="UsE/SkG95Pye3enSl75wLBkJpwX7VtF/qijiArptieeLGCmXBm2bxXz64jWs2DVUuLxBg7psGxgKZVMf5NKQPA==" workbookSaltValue="5/GegJN6FGTSQGOvbFHdgg==" workbookSpinCount="100000" lockStructure="1"/>
  <bookViews>
    <workbookView xWindow="20370" yWindow="-1935" windowWidth="25440" windowHeight="15390" xr2:uid="{4F973C2C-7625-46A6-9F76-16A7EC65EC75}"/>
  </bookViews>
  <sheets>
    <sheet name="NOTES" sheetId="1" r:id="rId1"/>
    <sheet name="NARRATIVE" sheetId="6" r:id="rId2"/>
    <sheet name="DATA" sheetId="3" r:id="rId3"/>
    <sheet name="PIVOTS" sheetId="2" state="hidden" r:id="rId4"/>
    <sheet name="CHARTS (LA)" sheetId="4" r:id="rId5"/>
    <sheet name="CHARTS (SECTOR)" sheetId="5" r:id="rId6"/>
  </sheets>
  <definedNames>
    <definedName name="_xlnm._FilterDatabase" localSheetId="2" hidden="1">DATA!$B$6:$K$39</definedName>
  </definedNames>
  <calcPr calcId="191029"/>
  <pivotCaches>
    <pivotCache cacheId="0" r:id="rId7"/>
    <pivotCache cacheId="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3" i="5" l="1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G23" i="5"/>
  <c r="F23" i="5"/>
  <c r="E23" i="5"/>
  <c r="D23" i="5"/>
  <c r="C23" i="5"/>
  <c r="G22" i="5"/>
  <c r="F22" i="5"/>
  <c r="E22" i="5"/>
  <c r="D22" i="5"/>
  <c r="C22" i="5"/>
  <c r="G21" i="5"/>
  <c r="F21" i="5"/>
  <c r="E21" i="5"/>
  <c r="D21" i="5"/>
  <c r="C21" i="5"/>
  <c r="G20" i="5"/>
  <c r="F20" i="5"/>
  <c r="E20" i="5"/>
  <c r="D20" i="5"/>
  <c r="C20" i="5"/>
  <c r="G19" i="5"/>
  <c r="F19" i="5"/>
  <c r="E19" i="5"/>
  <c r="D19" i="5"/>
  <c r="C19" i="5"/>
  <c r="G18" i="5"/>
  <c r="F18" i="5"/>
  <c r="E18" i="5"/>
  <c r="D18" i="5"/>
  <c r="C18" i="5"/>
  <c r="G17" i="5"/>
  <c r="F17" i="5"/>
  <c r="E17" i="5"/>
  <c r="D17" i="5"/>
  <c r="C17" i="5"/>
  <c r="G16" i="5"/>
  <c r="F16" i="5"/>
  <c r="E16" i="5"/>
  <c r="D16" i="5"/>
  <c r="C16" i="5"/>
  <c r="G15" i="5"/>
  <c r="F15" i="5"/>
  <c r="E15" i="5"/>
  <c r="D15" i="5"/>
  <c r="C15" i="5"/>
  <c r="G14" i="5"/>
  <c r="F14" i="5"/>
  <c r="E14" i="5"/>
  <c r="D14" i="5"/>
  <c r="C14" i="5"/>
  <c r="G13" i="5"/>
  <c r="F13" i="5"/>
  <c r="E13" i="5"/>
  <c r="D13" i="5"/>
  <c r="C13" i="5"/>
  <c r="G12" i="5"/>
  <c r="F12" i="5"/>
  <c r="E12" i="5"/>
  <c r="D12" i="5"/>
  <c r="C12" i="5"/>
  <c r="G11" i="5"/>
  <c r="F11" i="5"/>
  <c r="E11" i="5"/>
  <c r="D11" i="5"/>
  <c r="C11" i="5"/>
  <c r="G10" i="5"/>
  <c r="F10" i="5"/>
  <c r="E10" i="5"/>
  <c r="D10" i="5"/>
  <c r="C10" i="5"/>
  <c r="G9" i="5"/>
  <c r="F9" i="5"/>
  <c r="E9" i="5"/>
  <c r="D9" i="5"/>
  <c r="C9" i="5"/>
  <c r="G8" i="5"/>
  <c r="F8" i="5"/>
  <c r="E8" i="5"/>
  <c r="D8" i="5"/>
  <c r="C8" i="5"/>
  <c r="G7" i="5"/>
  <c r="F7" i="5"/>
  <c r="E7" i="5"/>
  <c r="D7" i="5"/>
  <c r="C7" i="5"/>
  <c r="H24" i="5" l="1"/>
  <c r="T43" i="4" l="1"/>
  <c r="T42" i="4"/>
  <c r="T41" i="4"/>
  <c r="T40" i="4"/>
  <c r="T39" i="4"/>
  <c r="I81" i="4"/>
  <c r="I73" i="4"/>
  <c r="I57" i="4"/>
  <c r="I80" i="4"/>
  <c r="I79" i="4"/>
  <c r="I78" i="4"/>
  <c r="I77" i="4"/>
  <c r="I76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6" i="4"/>
  <c r="I55" i="4"/>
  <c r="I54" i="4"/>
  <c r="I53" i="4"/>
  <c r="I52" i="4"/>
  <c r="I51" i="4"/>
  <c r="I48" i="4"/>
  <c r="I47" i="4"/>
  <c r="I46" i="4"/>
  <c r="I45" i="4"/>
  <c r="I44" i="4"/>
  <c r="I43" i="4"/>
  <c r="I42" i="4"/>
  <c r="I41" i="4"/>
  <c r="I40" i="4"/>
  <c r="H80" i="4"/>
  <c r="G80" i="4"/>
  <c r="F80" i="4"/>
  <c r="E80" i="4"/>
  <c r="D80" i="4"/>
  <c r="H79" i="4"/>
  <c r="G79" i="4"/>
  <c r="F79" i="4"/>
  <c r="E79" i="4"/>
  <c r="D79" i="4"/>
  <c r="H78" i="4"/>
  <c r="G78" i="4"/>
  <c r="F78" i="4"/>
  <c r="E78" i="4"/>
  <c r="D78" i="4"/>
  <c r="H77" i="4"/>
  <c r="G77" i="4"/>
  <c r="F77" i="4"/>
  <c r="E77" i="4"/>
  <c r="D77" i="4"/>
  <c r="H76" i="4"/>
  <c r="G76" i="4"/>
  <c r="F76" i="4"/>
  <c r="E76" i="4"/>
  <c r="D76" i="4"/>
  <c r="H72" i="4"/>
  <c r="G72" i="4"/>
  <c r="F72" i="4"/>
  <c r="E72" i="4"/>
  <c r="D72" i="4"/>
  <c r="H71" i="4"/>
  <c r="G71" i="4"/>
  <c r="F71" i="4"/>
  <c r="E71" i="4"/>
  <c r="D71" i="4"/>
  <c r="H70" i="4"/>
  <c r="G70" i="4"/>
  <c r="F70" i="4"/>
  <c r="E70" i="4"/>
  <c r="D70" i="4"/>
  <c r="H69" i="4"/>
  <c r="G69" i="4"/>
  <c r="F69" i="4"/>
  <c r="E69" i="4"/>
  <c r="D69" i="4"/>
  <c r="H68" i="4"/>
  <c r="G68" i="4"/>
  <c r="F68" i="4"/>
  <c r="E68" i="4"/>
  <c r="D68" i="4"/>
  <c r="H67" i="4"/>
  <c r="G67" i="4"/>
  <c r="F67" i="4"/>
  <c r="E67" i="4"/>
  <c r="D67" i="4"/>
  <c r="H66" i="4"/>
  <c r="G66" i="4"/>
  <c r="F66" i="4"/>
  <c r="E66" i="4"/>
  <c r="D66" i="4"/>
  <c r="H65" i="4"/>
  <c r="G65" i="4"/>
  <c r="F65" i="4"/>
  <c r="E65" i="4"/>
  <c r="D65" i="4"/>
  <c r="H64" i="4"/>
  <c r="G64" i="4"/>
  <c r="F64" i="4"/>
  <c r="E64" i="4"/>
  <c r="D64" i="4"/>
  <c r="H63" i="4"/>
  <c r="G63" i="4"/>
  <c r="F63" i="4"/>
  <c r="E63" i="4"/>
  <c r="D63" i="4"/>
  <c r="H62" i="4"/>
  <c r="G62" i="4"/>
  <c r="F62" i="4"/>
  <c r="E62" i="4"/>
  <c r="D62" i="4"/>
  <c r="H61" i="4"/>
  <c r="G61" i="4"/>
  <c r="F61" i="4"/>
  <c r="E61" i="4"/>
  <c r="D61" i="4"/>
  <c r="H60" i="4"/>
  <c r="G60" i="4"/>
  <c r="F60" i="4"/>
  <c r="E60" i="4"/>
  <c r="D60" i="4"/>
  <c r="H56" i="4"/>
  <c r="G56" i="4"/>
  <c r="F56" i="4"/>
  <c r="E56" i="4"/>
  <c r="D56" i="4"/>
  <c r="H55" i="4"/>
  <c r="G55" i="4"/>
  <c r="F55" i="4"/>
  <c r="E55" i="4"/>
  <c r="D55" i="4"/>
  <c r="H54" i="4"/>
  <c r="G54" i="4"/>
  <c r="F54" i="4"/>
  <c r="E54" i="4"/>
  <c r="D54" i="4"/>
  <c r="H53" i="4"/>
  <c r="G53" i="4"/>
  <c r="F53" i="4"/>
  <c r="E53" i="4"/>
  <c r="D53" i="4"/>
  <c r="H52" i="4"/>
  <c r="G52" i="4"/>
  <c r="F52" i="4"/>
  <c r="E52" i="4"/>
  <c r="D52" i="4"/>
  <c r="H51" i="4"/>
  <c r="G51" i="4"/>
  <c r="F51" i="4"/>
  <c r="E51" i="4"/>
  <c r="D51" i="4"/>
  <c r="H47" i="4"/>
  <c r="G47" i="4"/>
  <c r="F47" i="4"/>
  <c r="E47" i="4"/>
  <c r="D47" i="4"/>
  <c r="H46" i="4"/>
  <c r="G46" i="4"/>
  <c r="F46" i="4"/>
  <c r="E46" i="4"/>
  <c r="D46" i="4"/>
  <c r="H45" i="4"/>
  <c r="G45" i="4"/>
  <c r="F45" i="4"/>
  <c r="E45" i="4"/>
  <c r="D45" i="4"/>
  <c r="H44" i="4"/>
  <c r="G44" i="4"/>
  <c r="F44" i="4"/>
  <c r="E44" i="4"/>
  <c r="D44" i="4"/>
  <c r="H43" i="4"/>
  <c r="G43" i="4"/>
  <c r="F43" i="4"/>
  <c r="E43" i="4"/>
  <c r="D43" i="4"/>
  <c r="H42" i="4"/>
  <c r="G42" i="4"/>
  <c r="F42" i="4"/>
  <c r="E42" i="4"/>
  <c r="D42" i="4"/>
  <c r="H41" i="4"/>
  <c r="G41" i="4"/>
  <c r="F41" i="4"/>
  <c r="E41" i="4"/>
  <c r="D41" i="4"/>
  <c r="H40" i="4"/>
  <c r="G40" i="4"/>
  <c r="F40" i="4"/>
  <c r="E40" i="4"/>
  <c r="D40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H35" i="4"/>
  <c r="G35" i="4"/>
  <c r="F35" i="4"/>
  <c r="E35" i="4"/>
  <c r="H34" i="4"/>
  <c r="G34" i="4"/>
  <c r="F34" i="4"/>
  <c r="E34" i="4"/>
  <c r="H33" i="4"/>
  <c r="G33" i="4"/>
  <c r="F33" i="4"/>
  <c r="E33" i="4"/>
  <c r="H32" i="4"/>
  <c r="G32" i="4"/>
  <c r="F32" i="4"/>
  <c r="E32" i="4"/>
  <c r="H31" i="4"/>
  <c r="G31" i="4"/>
  <c r="F31" i="4"/>
  <c r="E31" i="4"/>
  <c r="H30" i="4"/>
  <c r="G30" i="4"/>
  <c r="F30" i="4"/>
  <c r="E30" i="4"/>
  <c r="H29" i="4"/>
  <c r="G29" i="4"/>
  <c r="F29" i="4"/>
  <c r="E29" i="4"/>
  <c r="H28" i="4"/>
  <c r="G28" i="4"/>
  <c r="F28" i="4"/>
  <c r="E28" i="4"/>
  <c r="H27" i="4"/>
  <c r="G27" i="4"/>
  <c r="F27" i="4"/>
  <c r="E27" i="4"/>
  <c r="H26" i="4"/>
  <c r="G26" i="4"/>
  <c r="F26" i="4"/>
  <c r="E26" i="4"/>
  <c r="H25" i="4"/>
  <c r="G25" i="4"/>
  <c r="F25" i="4"/>
  <c r="E25" i="4"/>
  <c r="H24" i="4"/>
  <c r="G24" i="4"/>
  <c r="F24" i="4"/>
  <c r="E24" i="4"/>
  <c r="H23" i="4"/>
  <c r="G23" i="4"/>
  <c r="F23" i="4"/>
  <c r="E23" i="4"/>
  <c r="H22" i="4"/>
  <c r="G22" i="4"/>
  <c r="F22" i="4"/>
  <c r="E22" i="4"/>
  <c r="H21" i="4"/>
  <c r="G21" i="4"/>
  <c r="F21" i="4"/>
  <c r="E21" i="4"/>
  <c r="H20" i="4"/>
  <c r="G20" i="4"/>
  <c r="F20" i="4"/>
  <c r="E20" i="4"/>
  <c r="H19" i="4"/>
  <c r="G19" i="4"/>
  <c r="F19" i="4"/>
  <c r="E19" i="4"/>
  <c r="H18" i="4"/>
  <c r="G18" i="4"/>
  <c r="F18" i="4"/>
  <c r="E18" i="4"/>
  <c r="H17" i="4"/>
  <c r="G17" i="4"/>
  <c r="F17" i="4"/>
  <c r="E17" i="4"/>
  <c r="H16" i="4"/>
  <c r="G16" i="4"/>
  <c r="F16" i="4"/>
  <c r="E16" i="4"/>
  <c r="H15" i="4"/>
  <c r="G15" i="4"/>
  <c r="F15" i="4"/>
  <c r="E15" i="4"/>
  <c r="H14" i="4"/>
  <c r="G14" i="4"/>
  <c r="F14" i="4"/>
  <c r="E14" i="4"/>
  <c r="H13" i="4"/>
  <c r="G13" i="4"/>
  <c r="F13" i="4"/>
  <c r="E13" i="4"/>
  <c r="H12" i="4"/>
  <c r="G12" i="4"/>
  <c r="F12" i="4"/>
  <c r="E12" i="4"/>
  <c r="H11" i="4"/>
  <c r="G11" i="4"/>
  <c r="F11" i="4"/>
  <c r="E11" i="4"/>
  <c r="H10" i="4"/>
  <c r="G10" i="4"/>
  <c r="F10" i="4"/>
  <c r="E10" i="4"/>
  <c r="H9" i="4"/>
  <c r="G9" i="4"/>
  <c r="F9" i="4"/>
  <c r="E9" i="4"/>
  <c r="H8" i="4"/>
  <c r="G8" i="4"/>
  <c r="F8" i="4"/>
  <c r="E8" i="4"/>
  <c r="H7" i="4"/>
  <c r="G7" i="4"/>
  <c r="F7" i="4"/>
  <c r="E7" i="4"/>
  <c r="H6" i="4"/>
  <c r="G6" i="4"/>
  <c r="F6" i="4"/>
  <c r="E6" i="4"/>
  <c r="H5" i="4"/>
  <c r="G5" i="4"/>
  <c r="F5" i="4"/>
  <c r="E5" i="4"/>
  <c r="H4" i="4"/>
  <c r="G4" i="4"/>
  <c r="F4" i="4"/>
  <c r="E4" i="4"/>
  <c r="D4" i="4"/>
  <c r="L61" i="3"/>
  <c r="L39" i="3"/>
  <c r="S39" i="4" l="1"/>
  <c r="K39" i="3"/>
  <c r="G24" i="5" l="1"/>
  <c r="H36" i="4"/>
  <c r="K61" i="3"/>
  <c r="H48" i="4"/>
  <c r="S40" i="4" s="1"/>
  <c r="H57" i="4"/>
  <c r="S41" i="4" s="1"/>
  <c r="H73" i="4"/>
  <c r="S42" i="4" s="1"/>
  <c r="H81" i="4"/>
  <c r="S43" i="4" s="1"/>
  <c r="R39" i="4"/>
  <c r="F24" i="5" l="1"/>
  <c r="J61" i="3"/>
  <c r="J39" i="3"/>
  <c r="G57" i="4" l="1"/>
  <c r="R41" i="4" s="1"/>
  <c r="G48" i="4"/>
  <c r="R40" i="4" s="1"/>
  <c r="G81" i="4"/>
  <c r="R43" i="4" s="1"/>
  <c r="G73" i="4"/>
  <c r="R42" i="4" s="1"/>
  <c r="G36" i="4"/>
  <c r="Q39" i="4"/>
  <c r="F73" i="4"/>
  <c r="Q42" i="4" s="1"/>
  <c r="I61" i="3"/>
  <c r="F48" i="4" l="1"/>
  <c r="Q40" i="4" s="1"/>
  <c r="F57" i="4"/>
  <c r="F81" i="4"/>
  <c r="Q43" i="4" s="1"/>
  <c r="E24" i="5"/>
  <c r="F36" i="4"/>
  <c r="I39" i="3"/>
  <c r="H61" i="3"/>
  <c r="G61" i="3"/>
  <c r="H39" i="3"/>
  <c r="G39" i="3"/>
  <c r="Q52" i="4" l="1"/>
  <c r="Q41" i="4"/>
  <c r="D24" i="5"/>
  <c r="C24" i="5"/>
  <c r="P39" i="4"/>
  <c r="O39" i="4"/>
  <c r="E75" i="4"/>
  <c r="D75" i="4"/>
  <c r="E59" i="4"/>
  <c r="D59" i="4"/>
  <c r="E50" i="4"/>
  <c r="D50" i="4"/>
  <c r="E39" i="4" l="1"/>
  <c r="D39" i="4"/>
  <c r="E48" i="4" l="1"/>
  <c r="P40" i="4" s="1"/>
  <c r="E81" i="4"/>
  <c r="P43" i="4" s="1"/>
  <c r="E36" i="4"/>
  <c r="E73" i="4"/>
  <c r="P42" i="4" s="1"/>
  <c r="E57" i="4"/>
  <c r="P52" i="4" l="1"/>
  <c r="P41" i="4"/>
  <c r="N43" i="4"/>
  <c r="N42" i="4"/>
  <c r="N52" i="4"/>
  <c r="N40" i="4"/>
  <c r="C80" i="4"/>
  <c r="C79" i="4"/>
  <c r="C78" i="4"/>
  <c r="C77" i="4"/>
  <c r="C76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6" i="4"/>
  <c r="C55" i="4"/>
  <c r="C54" i="4"/>
  <c r="C53" i="4"/>
  <c r="C51" i="4"/>
  <c r="C47" i="4"/>
  <c r="C46" i="4"/>
  <c r="C45" i="4"/>
  <c r="C44" i="4"/>
  <c r="C43" i="4"/>
  <c r="C42" i="4"/>
  <c r="C41" i="4"/>
  <c r="C52" i="4"/>
  <c r="C40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73" i="4" l="1"/>
  <c r="O42" i="4" s="1"/>
  <c r="D57" i="4"/>
  <c r="D81" i="4"/>
  <c r="O43" i="4" s="1"/>
  <c r="D48" i="4"/>
  <c r="O40" i="4" s="1"/>
  <c r="D36" i="4"/>
  <c r="O52" i="4" l="1"/>
  <c r="O41" i="4"/>
</calcChain>
</file>

<file path=xl/sharedStrings.xml><?xml version="1.0" encoding="utf-8"?>
<sst xmlns="http://schemas.openxmlformats.org/spreadsheetml/2006/main" count="386" uniqueCount="130">
  <si>
    <t>SOURCES:</t>
  </si>
  <si>
    <t>E06000033</t>
  </si>
  <si>
    <t>E06000034</t>
  </si>
  <si>
    <t>E07000066</t>
  </si>
  <si>
    <t>Basildon</t>
  </si>
  <si>
    <t>E07000067</t>
  </si>
  <si>
    <t>Braintree</t>
  </si>
  <si>
    <t>E07000068</t>
  </si>
  <si>
    <t>Brentwood</t>
  </si>
  <si>
    <t>E07000069</t>
  </si>
  <si>
    <t>Castle Point</t>
  </si>
  <si>
    <t>E07000070</t>
  </si>
  <si>
    <t>Chelmsford</t>
  </si>
  <si>
    <t>E07000071</t>
  </si>
  <si>
    <t>Colchester</t>
  </si>
  <si>
    <t>E07000072</t>
  </si>
  <si>
    <t>Epping Forest</t>
  </si>
  <si>
    <t>E07000073</t>
  </si>
  <si>
    <t>Harlow</t>
  </si>
  <si>
    <t>E07000074</t>
  </si>
  <si>
    <t>Maldon</t>
  </si>
  <si>
    <t>E07000075</t>
  </si>
  <si>
    <t>Rochford</t>
  </si>
  <si>
    <t>E07000076</t>
  </si>
  <si>
    <t>Tendring</t>
  </si>
  <si>
    <t>E07000077</t>
  </si>
  <si>
    <t>Uttlesford</t>
  </si>
  <si>
    <t>E07000061</t>
  </si>
  <si>
    <t>Eastbourne</t>
  </si>
  <si>
    <t>E07000062</t>
  </si>
  <si>
    <t>Hastings</t>
  </si>
  <si>
    <t>E07000063</t>
  </si>
  <si>
    <t>Lewes</t>
  </si>
  <si>
    <t>E07000064</t>
  </si>
  <si>
    <t>Rother</t>
  </si>
  <si>
    <t>E07000065</t>
  </si>
  <si>
    <t>Wealden</t>
  </si>
  <si>
    <t>E07000105</t>
  </si>
  <si>
    <t>Ashford</t>
  </si>
  <si>
    <t>E07000106</t>
  </si>
  <si>
    <t>Canterbury</t>
  </si>
  <si>
    <t>E07000107</t>
  </si>
  <si>
    <t>Dartford</t>
  </si>
  <si>
    <t>E07000108</t>
  </si>
  <si>
    <t>Dover</t>
  </si>
  <si>
    <t>E07000109</t>
  </si>
  <si>
    <t>Gravesham</t>
  </si>
  <si>
    <t>E07000110</t>
  </si>
  <si>
    <t>Maidstone</t>
  </si>
  <si>
    <t>E07000111</t>
  </si>
  <si>
    <t>Sevenoaks</t>
  </si>
  <si>
    <t>E07000112</t>
  </si>
  <si>
    <t>Folkestone and Hythe</t>
  </si>
  <si>
    <t>E07000113</t>
  </si>
  <si>
    <t>Swale</t>
  </si>
  <si>
    <t>E07000114</t>
  </si>
  <si>
    <t>Thanet</t>
  </si>
  <si>
    <t>E07000115</t>
  </si>
  <si>
    <t>Tonbridge and Malling</t>
  </si>
  <si>
    <t>E07000116</t>
  </si>
  <si>
    <t>Tunbridge Wells</t>
  </si>
  <si>
    <t>E06000035</t>
  </si>
  <si>
    <t>Unitary Authority Codes</t>
  </si>
  <si>
    <t>Unitary Authority</t>
  </si>
  <si>
    <t>Row Labels</t>
  </si>
  <si>
    <t>Grand Total</t>
  </si>
  <si>
    <t>SELEP</t>
  </si>
  <si>
    <t>Medway</t>
  </si>
  <si>
    <t>Southend-on-Sea</t>
  </si>
  <si>
    <t>Thurrock</t>
  </si>
  <si>
    <t>UA CODE</t>
  </si>
  <si>
    <t>SELEP TOTAL:</t>
  </si>
  <si>
    <t>ESSEX</t>
  </si>
  <si>
    <t>ESSEX TOTAL:</t>
  </si>
  <si>
    <t>KENT &amp; MEDWAY</t>
  </si>
  <si>
    <t>EAST SUSSEX</t>
  </si>
  <si>
    <t>OSE TOTAL:</t>
  </si>
  <si>
    <t>K&amp;M TOTAL:</t>
  </si>
  <si>
    <t>EAST SUSSEX TOTAL:</t>
  </si>
  <si>
    <t>Sum of Jun-20</t>
  </si>
  <si>
    <t>SOUTH ESSEX</t>
  </si>
  <si>
    <t>Sector</t>
  </si>
  <si>
    <t>Total Number of Employers Furloughing</t>
  </si>
  <si>
    <t>Manufacturing</t>
  </si>
  <si>
    <t>Construction</t>
  </si>
  <si>
    <t>Education</t>
  </si>
  <si>
    <t>Unknown and other</t>
  </si>
  <si>
    <t>SECTOR</t>
  </si>
  <si>
    <t>Sum of May-20</t>
  </si>
  <si>
    <t>https://www.gov.uk/government/statistics/self-employment-income-support-scheme-statistics-june-2020</t>
  </si>
  <si>
    <t>https://www.gov.uk/government/statistics/self-employment-income-support-scheme-statistics-july-2020</t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</si>
  <si>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The number of individuals claiming the Self-Employment Income Support Scheme grant.</t>
    </r>
  </si>
  <si>
    <t xml:space="preserve">On 26 March 2020, the Government announced a support package for those who are self-employed or a member of a partnership and have lost income due to the COVID-19 crisis.  The Self-Employed Income Support Scheme is open to those who have annual profits of less than £50,000 and receive at least half their income from self-employment. </t>
  </si>
  <si>
    <t>CORONAVIRUS SELF-EMPLOYED INCOME SUPPORT SCHEME (SEISS)</t>
  </si>
  <si>
    <t>Total Number of (cumulative) Claims Made</t>
  </si>
  <si>
    <t>Accommodation and food service activities</t>
  </si>
  <si>
    <t>Administrative and support service activities</t>
  </si>
  <si>
    <t>Agriculture, forestry and fishing</t>
  </si>
  <si>
    <t>Arts, entertainment and recreation</t>
  </si>
  <si>
    <t>Financial and insurance activities</t>
  </si>
  <si>
    <t>Human health and social work activities</t>
  </si>
  <si>
    <t>Information and communication</t>
  </si>
  <si>
    <t>Other service activities</t>
  </si>
  <si>
    <t>Professional, scientific and technical activities</t>
  </si>
  <si>
    <t>Public administration and defence; compulsory social security</t>
  </si>
  <si>
    <t>Real estate activities</t>
  </si>
  <si>
    <t>Transportation and storage</t>
  </si>
  <si>
    <t>Wholesale and retail trade; repair of motor vehicles and motorcycles</t>
  </si>
  <si>
    <t>TOTAL:</t>
  </si>
  <si>
    <t>https://www.gov.uk/government/statistics/self-employment-income-support-scheme-statistics-august-2020</t>
  </si>
  <si>
    <t>Sum of Jul-20</t>
  </si>
  <si>
    <t>%age Take-Up</t>
  </si>
  <si>
    <t>SELEP AVERAGE</t>
  </si>
  <si>
    <t>UNITED KINGDOM</t>
  </si>
  <si>
    <t>https://www.gov.uk/government/statistics/self-employment-income-support-scheme-statistics-september-2020</t>
  </si>
  <si>
    <t>GRANT1</t>
  </si>
  <si>
    <t>GRANT2</t>
  </si>
  <si>
    <t>Sum of Aug-20</t>
  </si>
  <si>
    <t>%age Take-Up (GRANT1)</t>
  </si>
  <si>
    <t>%age Take-Up (GRANT2)</t>
  </si>
  <si>
    <t>EMPTY1</t>
  </si>
  <si>
    <t>EMPTY2</t>
  </si>
  <si>
    <t>EMPTY3</t>
  </si>
  <si>
    <t>Sum of Sep-20</t>
  </si>
  <si>
    <t>https://www.gov.uk/government/statistics/self-employment-income-support-scheme-statistics-october-2020</t>
  </si>
  <si>
    <t>https://www.gov.uk/government/statistics/self-employment-income-support-scheme-statistics-november-2020</t>
  </si>
  <si>
    <t>Total Eligible Population
(October 2020)</t>
  </si>
  <si>
    <t>Sum of Oct-20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</si>
  <si>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31/10/2020</t>
    </r>
  </si>
  <si>
    <r>
      <rPr>
        <b/>
        <sz val="11"/>
        <color theme="1"/>
        <rFont val="Calibri"/>
        <family val="2"/>
        <scheme val="minor"/>
      </rPr>
      <t>LAST REFRESHED: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26/11/2020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</si>
</sst>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pivotButton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17" fontId="1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7" fillId="0" borderId="3" xfId="0" applyFont="1" applyBorder="1" applyAlignment="1">
      <alignment horizontal="right"/>
    </xf>
    <xf numFmtId="3" fontId="8" fillId="0" borderId="4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17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/>
    </xf>
    <xf numFmtId="3" fontId="8" fillId="0" borderId="3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horizontal="center"/>
    </xf>
    <xf numFmtId="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/>
    </xf>
    <xf numFmtId="3" fontId="12" fillId="0" borderId="0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37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Self-Employed Income Support Scheme - Cumulative</a:t>
            </a:r>
            <a:r>
              <a:rPr lang="en-GB" baseline="0">
                <a:solidFill>
                  <a:schemeClr val="tx1"/>
                </a:solidFill>
              </a:rPr>
              <a:t> Total Claims</a:t>
            </a:r>
            <a:r>
              <a:rPr lang="en-GB">
                <a:solidFill>
                  <a:schemeClr val="tx1"/>
                </a:solidFill>
              </a:rPr>
              <a:t> by Federated Area</a:t>
            </a:r>
          </a:p>
          <a:p>
            <a:pPr>
              <a:defRPr/>
            </a:pPr>
            <a:r>
              <a:rPr lang="en-GB" sz="1000" i="1">
                <a:solidFill>
                  <a:schemeClr val="tx1"/>
                </a:solidFill>
              </a:rPr>
              <a:t>(GRANT1</a:t>
            </a:r>
            <a:r>
              <a:rPr lang="en-GB" sz="1000" i="1" baseline="0">
                <a:solidFill>
                  <a:schemeClr val="tx1"/>
                </a:solidFill>
              </a:rPr>
              <a:t> and GRANT2 </a:t>
            </a:r>
            <a:r>
              <a:rPr lang="en-GB" sz="1000" i="1">
                <a:solidFill>
                  <a:schemeClr val="tx1"/>
                </a:solidFill>
              </a:rPr>
              <a:t>claims as at 31st October</a:t>
            </a:r>
            <a:r>
              <a:rPr lang="en-GB" sz="1000" i="1" baseline="0">
                <a:solidFill>
                  <a:schemeClr val="tx1"/>
                </a:solidFill>
              </a:rPr>
              <a:t> 2020)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5352332134451E-2"/>
          <c:y val="0.19231173700494056"/>
          <c:w val="0.81065520876856867"/>
          <c:h val="0.70028898552898999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'CHARTS (LA)'!$T$39</c:f>
              <c:strCache>
                <c:ptCount val="1"/>
                <c:pt idx="0">
                  <c:v>Oct-20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(LA)'!$N$40:$N$43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'CHARTS (LA)'!$T$40:$T$43</c:f>
              <c:numCache>
                <c:formatCode>#,##0</c:formatCode>
                <c:ptCount val="4"/>
                <c:pt idx="0">
                  <c:v>42300</c:v>
                </c:pt>
                <c:pt idx="1">
                  <c:v>34800</c:v>
                </c:pt>
                <c:pt idx="2">
                  <c:v>72500</c:v>
                </c:pt>
                <c:pt idx="3">
                  <c:v>24800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47-4576-9BFA-FBF0920B6E54}"/>
            </c:ext>
          </c:extLst>
        </c:ser>
        <c:ser>
          <c:idx val="4"/>
          <c:order val="1"/>
          <c:tx>
            <c:strRef>
              <c:f>'CHARTS (LA)'!$S$39</c:f>
              <c:strCache>
                <c:ptCount val="1"/>
                <c:pt idx="0">
                  <c:v>Sep-20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(LA)'!$N$40:$N$43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'CHARTS (LA)'!$S$40:$S$43</c:f>
              <c:numCache>
                <c:formatCode>#,##0</c:formatCode>
                <c:ptCount val="4"/>
                <c:pt idx="0">
                  <c:v>40800</c:v>
                </c:pt>
                <c:pt idx="1">
                  <c:v>33700</c:v>
                </c:pt>
                <c:pt idx="2">
                  <c:v>69900</c:v>
                </c:pt>
                <c:pt idx="3">
                  <c:v>23700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D3-47EC-AC57-2CB682CBD669}"/>
            </c:ext>
          </c:extLst>
        </c:ser>
        <c:ser>
          <c:idx val="3"/>
          <c:order val="2"/>
          <c:tx>
            <c:strRef>
              <c:f>'CHARTS (LA)'!$R$39</c:f>
              <c:strCache>
                <c:ptCount val="1"/>
                <c:pt idx="0">
                  <c:v>Aug-20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(LA)'!$N$40:$N$43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'CHARTS (LA)'!$R$40:$R$43</c:f>
              <c:numCache>
                <c:formatCode>#,##0</c:formatCode>
                <c:ptCount val="4"/>
                <c:pt idx="0">
                  <c:v>36800</c:v>
                </c:pt>
                <c:pt idx="1">
                  <c:v>30500</c:v>
                </c:pt>
                <c:pt idx="2">
                  <c:v>63400</c:v>
                </c:pt>
                <c:pt idx="3">
                  <c:v>21200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B3-4A78-AC14-6A4406CA493C}"/>
            </c:ext>
          </c:extLst>
        </c:ser>
        <c:ser>
          <c:idx val="2"/>
          <c:order val="3"/>
          <c:tx>
            <c:strRef>
              <c:f>'CHARTS (LA)'!$Q$39</c:f>
              <c:strCache>
                <c:ptCount val="1"/>
                <c:pt idx="0">
                  <c:v>Jul-20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(LA)'!$N$40:$N$43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'CHARTS (LA)'!$Q$40:$Q$43</c:f>
              <c:numCache>
                <c:formatCode>#,##0</c:formatCode>
                <c:ptCount val="4"/>
                <c:pt idx="0">
                  <c:v>47100</c:v>
                </c:pt>
                <c:pt idx="1">
                  <c:v>37700</c:v>
                </c:pt>
                <c:pt idx="2">
                  <c:v>80800</c:v>
                </c:pt>
                <c:pt idx="3">
                  <c:v>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6B-40FC-ADE0-8A49F94B6B54}"/>
            </c:ext>
          </c:extLst>
        </c:ser>
        <c:ser>
          <c:idx val="1"/>
          <c:order val="4"/>
          <c:tx>
            <c:strRef>
              <c:f>'CHARTS (LA)'!$P$39</c:f>
              <c:strCache>
                <c:ptCount val="1"/>
                <c:pt idx="0">
                  <c:v>Jun-20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(LA)'!$N$40:$N$43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'CHARTS (LA)'!$P$40:$P$43</c:f>
              <c:numCache>
                <c:formatCode>#,##0</c:formatCode>
                <c:ptCount val="4"/>
                <c:pt idx="0">
                  <c:v>46100</c:v>
                </c:pt>
                <c:pt idx="1">
                  <c:v>37200</c:v>
                </c:pt>
                <c:pt idx="2">
                  <c:v>79600</c:v>
                </c:pt>
                <c:pt idx="3">
                  <c:v>27600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0C-4E47-B028-823A458CA49B}"/>
            </c:ext>
          </c:extLst>
        </c:ser>
        <c:ser>
          <c:idx val="0"/>
          <c:order val="5"/>
          <c:tx>
            <c:strRef>
              <c:f>'CHARTS (LA)'!$O$39</c:f>
              <c:strCache>
                <c:ptCount val="1"/>
                <c:pt idx="0">
                  <c:v>May-20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'CHARTS (LA)'!$N$40:$N$43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'CHARTS (LA)'!$O$40:$O$43</c:f>
              <c:numCache>
                <c:formatCode>#,##0</c:formatCode>
                <c:ptCount val="4"/>
                <c:pt idx="0">
                  <c:v>43800</c:v>
                </c:pt>
                <c:pt idx="1">
                  <c:v>35000</c:v>
                </c:pt>
                <c:pt idx="2">
                  <c:v>75300</c:v>
                </c:pt>
                <c:pt idx="3">
                  <c:v>26300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87-4C14-964C-771D3C110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5"/>
        <c:axId val="808377160"/>
        <c:axId val="808377488"/>
      </c:barChart>
      <c:catAx>
        <c:axId val="808377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Self-Employed Income Support Scheme - Cumulative Total Claims Made by District</a:t>
            </a:r>
          </a:p>
          <a:p>
            <a:pPr>
              <a:defRPr/>
            </a:pPr>
            <a:r>
              <a:rPr lang="en-US" sz="1000" i="1">
                <a:solidFill>
                  <a:schemeClr val="tx1"/>
                </a:solidFill>
              </a:rPr>
              <a:t>(GRANT2 claims as at 31st October</a:t>
            </a:r>
            <a:r>
              <a:rPr lang="en-US" sz="1000" i="1" baseline="0">
                <a:solidFill>
                  <a:schemeClr val="tx1"/>
                </a:solidFill>
              </a:rPr>
              <a:t> </a:t>
            </a:r>
            <a:r>
              <a:rPr lang="en-US" sz="1000" i="1">
                <a:solidFill>
                  <a:schemeClr val="tx1"/>
                </a:solidFill>
              </a:rPr>
              <a:t>2020</a:t>
            </a:r>
            <a:r>
              <a:rPr lang="en-US" sz="1000" i="1" baseline="0">
                <a:solidFill>
                  <a:schemeClr val="tx1"/>
                </a:solidFill>
              </a:rPr>
              <a:t>)</a:t>
            </a:r>
            <a:endParaRPr lang="en-US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'CHARTS (LA)'!$B$4:$B$35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'CHARTS (LA)'!$I$4:$I$35</c:f>
              <c:numCache>
                <c:formatCode>#,##0</c:formatCode>
                <c:ptCount val="32"/>
                <c:pt idx="0">
                  <c:v>5000</c:v>
                </c:pt>
                <c:pt idx="1">
                  <c:v>8100</c:v>
                </c:pt>
                <c:pt idx="2">
                  <c:v>6000</c:v>
                </c:pt>
                <c:pt idx="3">
                  <c:v>3000</c:v>
                </c:pt>
                <c:pt idx="4">
                  <c:v>5700</c:v>
                </c:pt>
                <c:pt idx="5">
                  <c:v>4300</c:v>
                </c:pt>
                <c:pt idx="6">
                  <c:v>6300</c:v>
                </c:pt>
                <c:pt idx="7">
                  <c:v>6900</c:v>
                </c:pt>
                <c:pt idx="8">
                  <c:v>4600</c:v>
                </c:pt>
                <c:pt idx="9">
                  <c:v>4100</c:v>
                </c:pt>
                <c:pt idx="10">
                  <c:v>4000</c:v>
                </c:pt>
                <c:pt idx="11">
                  <c:v>7000</c:v>
                </c:pt>
                <c:pt idx="12">
                  <c:v>4200</c:v>
                </c:pt>
                <c:pt idx="13">
                  <c:v>4600</c:v>
                </c:pt>
                <c:pt idx="14">
                  <c:v>4100</c:v>
                </c:pt>
                <c:pt idx="15">
                  <c:v>4600</c:v>
                </c:pt>
                <c:pt idx="16">
                  <c:v>4700</c:v>
                </c:pt>
                <c:pt idx="17">
                  <c:v>7000</c:v>
                </c:pt>
                <c:pt idx="18">
                  <c:v>2800</c:v>
                </c:pt>
                <c:pt idx="19">
                  <c:v>11800</c:v>
                </c:pt>
                <c:pt idx="20">
                  <c:v>3500</c:v>
                </c:pt>
                <c:pt idx="21">
                  <c:v>4100</c:v>
                </c:pt>
                <c:pt idx="22">
                  <c:v>4400</c:v>
                </c:pt>
                <c:pt idx="23">
                  <c:v>7000</c:v>
                </c:pt>
                <c:pt idx="24">
                  <c:v>5700</c:v>
                </c:pt>
                <c:pt idx="25">
                  <c:v>5600</c:v>
                </c:pt>
                <c:pt idx="26">
                  <c:v>6200</c:v>
                </c:pt>
                <c:pt idx="27">
                  <c:v>8900</c:v>
                </c:pt>
                <c:pt idx="28">
                  <c:v>4700</c:v>
                </c:pt>
                <c:pt idx="29">
                  <c:v>4500</c:v>
                </c:pt>
                <c:pt idx="30">
                  <c:v>3600</c:v>
                </c:pt>
                <c:pt idx="31">
                  <c:v>7400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DF-4F31-A2E2-BD6E1350C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808397496"/>
        <c:axId val="808399464"/>
      </c:barChart>
      <c:catAx>
        <c:axId val="8083974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9464"/>
        <c:crosses val="autoZero"/>
        <c:auto val="1"/>
        <c:lblAlgn val="ctr"/>
        <c:lblOffset val="100"/>
        <c:noMultiLvlLbl val="0"/>
      </c:catAx>
      <c:valAx>
        <c:axId val="808399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7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Self</a:t>
            </a:r>
            <a:r>
              <a:rPr lang="en-GB" baseline="0">
                <a:solidFill>
                  <a:schemeClr val="tx1"/>
                </a:solidFill>
              </a:rPr>
              <a:t>-Employed Income Support Scheme - </a:t>
            </a:r>
            <a:r>
              <a:rPr lang="en-GB">
                <a:solidFill>
                  <a:schemeClr val="tx1"/>
                </a:solidFill>
              </a:rPr>
              <a:t>SELEP Cumulative Total Claims Made</a:t>
            </a:r>
          </a:p>
          <a:p>
            <a:pPr>
              <a:defRPr/>
            </a:pPr>
            <a:r>
              <a:rPr lang="en-GB" sz="1000" i="1">
                <a:solidFill>
                  <a:schemeClr val="tx1"/>
                </a:solidFill>
              </a:rPr>
              <a:t>(GRANT1 and GRANT2 claims as at 31st October</a:t>
            </a:r>
            <a:r>
              <a:rPr lang="en-GB" sz="1000" i="1" baseline="0">
                <a:solidFill>
                  <a:schemeClr val="tx1"/>
                </a:solidFill>
              </a:rPr>
              <a:t> 2020)</a:t>
            </a:r>
            <a:endParaRPr lang="en-GB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04177007488314"/>
          <c:y val="0.19231173700494056"/>
          <c:w val="0.86140260886775533"/>
          <c:h val="0.70028898552898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'CHARTS (LA)'!$B$3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'CHARTS (LA)'!$D$3:$I$3</c:f>
              <c:numCache>
                <c:formatCode>mmm\-yy</c:formatCode>
                <c:ptCount val="6"/>
                <c:pt idx="0">
                  <c:v>43952</c:v>
                </c:pt>
                <c:pt idx="1">
                  <c:v>43983</c:v>
                </c:pt>
                <c:pt idx="2">
                  <c:v>44013</c:v>
                </c:pt>
                <c:pt idx="3">
                  <c:v>44044</c:v>
                </c:pt>
                <c:pt idx="4">
                  <c:v>44075</c:v>
                </c:pt>
                <c:pt idx="5">
                  <c:v>44105</c:v>
                </c:pt>
              </c:numCache>
            </c:numRef>
          </c:cat>
          <c:val>
            <c:numRef>
              <c:f>'CHARTS (LA)'!$D$36:$I$36</c:f>
              <c:numCache>
                <c:formatCode>#,##0</c:formatCode>
                <c:ptCount val="6"/>
                <c:pt idx="0">
                  <c:v>180400</c:v>
                </c:pt>
                <c:pt idx="1">
                  <c:v>190500</c:v>
                </c:pt>
                <c:pt idx="2">
                  <c:v>193600</c:v>
                </c:pt>
                <c:pt idx="3">
                  <c:v>151900</c:v>
                </c:pt>
                <c:pt idx="4">
                  <c:v>168100</c:v>
                </c:pt>
                <c:pt idx="5">
                  <c:v>174400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A-488D-A1AB-061559611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808377160"/>
        <c:axId val="808377488"/>
      </c:barChart>
      <c:dateAx>
        <c:axId val="8083771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Offset val="100"/>
        <c:baseTimeUnit val="months"/>
      </c:date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Self-Employed Income Support Scheme - %age of Eligible Claims by District</a:t>
            </a:r>
          </a:p>
          <a:p>
            <a:pPr>
              <a:defRPr/>
            </a:pPr>
            <a:r>
              <a:rPr lang="en-US" sz="1000" i="1">
                <a:solidFill>
                  <a:schemeClr val="tx1"/>
                </a:solidFill>
              </a:rPr>
              <a:t>(GRANT2 claims as at 31st</a:t>
            </a:r>
            <a:r>
              <a:rPr lang="en-US" sz="1000" i="1" baseline="0">
                <a:solidFill>
                  <a:schemeClr val="tx1"/>
                </a:solidFill>
              </a:rPr>
              <a:t> October </a:t>
            </a:r>
            <a:r>
              <a:rPr lang="en-US" sz="1000" i="1">
                <a:solidFill>
                  <a:schemeClr val="tx1"/>
                </a:solidFill>
              </a:rPr>
              <a:t>2020)</a:t>
            </a:r>
            <a:endParaRPr lang="en-US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'CHARTS (LA)'!$C$84</c:f>
              <c:strCache>
                <c:ptCount val="1"/>
                <c:pt idx="0">
                  <c:v>%age Take-Up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Pt>
            <c:idx val="15"/>
            <c:invertIfNegative val="0"/>
            <c:bubble3D val="0"/>
            <c:spPr>
              <a:solidFill>
                <a:schemeClr val="accent2"/>
              </a:soli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1A73-42A6-B95B-03BD6DBC6710}"/>
              </c:ext>
            </c:extLst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6A7E-4CA2-8271-22F98DC65D60}"/>
              </c:ext>
            </c:extLst>
          </c:dPt>
          <c:dPt>
            <c:idx val="21"/>
            <c:invertIfNegative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6A7E-4CA2-8271-22F98DC65D60}"/>
              </c:ext>
            </c:extLst>
          </c:dPt>
          <c:dPt>
            <c:idx val="27"/>
            <c:invertIfNegative val="0"/>
            <c:bubble3D val="0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09-47DA-BE53-1C88E4A060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'CHARTS (LA)'!$B$85:$B$118</c:f>
              <c:strCache>
                <c:ptCount val="34"/>
                <c:pt idx="0">
                  <c:v>Thurrock</c:v>
                </c:pt>
                <c:pt idx="1">
                  <c:v>Castle Point</c:v>
                </c:pt>
                <c:pt idx="2">
                  <c:v>Harlow</c:v>
                </c:pt>
                <c:pt idx="3">
                  <c:v>Epping Forest</c:v>
                </c:pt>
                <c:pt idx="4">
                  <c:v>Basildon</c:v>
                </c:pt>
                <c:pt idx="5">
                  <c:v>Dartford</c:v>
                </c:pt>
                <c:pt idx="6">
                  <c:v>Medway</c:v>
                </c:pt>
                <c:pt idx="7">
                  <c:v>Hastings</c:v>
                </c:pt>
                <c:pt idx="8">
                  <c:v>Rochford</c:v>
                </c:pt>
                <c:pt idx="9">
                  <c:v>Southend-on-Sea</c:v>
                </c:pt>
                <c:pt idx="10">
                  <c:v>Thanet</c:v>
                </c:pt>
                <c:pt idx="11">
                  <c:v>Gravesham</c:v>
                </c:pt>
                <c:pt idx="12">
                  <c:v>Brentwood</c:v>
                </c:pt>
                <c:pt idx="13">
                  <c:v>Colchester</c:v>
                </c:pt>
                <c:pt idx="14">
                  <c:v>Eastbourne</c:v>
                </c:pt>
                <c:pt idx="15">
                  <c:v>SELEP AVERAGE</c:v>
                </c:pt>
                <c:pt idx="16">
                  <c:v>Tendring</c:v>
                </c:pt>
                <c:pt idx="17">
                  <c:v>UNITED KINGDOM</c:v>
                </c:pt>
                <c:pt idx="18">
                  <c:v>Canterbury</c:v>
                </c:pt>
                <c:pt idx="19">
                  <c:v>Chelmsford</c:v>
                </c:pt>
                <c:pt idx="20">
                  <c:v>Lewes</c:v>
                </c:pt>
                <c:pt idx="21">
                  <c:v>Maidstone</c:v>
                </c:pt>
                <c:pt idx="22">
                  <c:v>Swale</c:v>
                </c:pt>
                <c:pt idx="23">
                  <c:v>Braintree</c:v>
                </c:pt>
                <c:pt idx="24">
                  <c:v>Folkestone and Hythe</c:v>
                </c:pt>
                <c:pt idx="25">
                  <c:v>Ashford</c:v>
                </c:pt>
                <c:pt idx="26">
                  <c:v>Dover</c:v>
                </c:pt>
                <c:pt idx="27">
                  <c:v>Maldon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Sevenoaks</c:v>
                </c:pt>
                <c:pt idx="32">
                  <c:v>Rother</c:v>
                </c:pt>
                <c:pt idx="33">
                  <c:v>Wealden</c:v>
                </c:pt>
              </c:strCache>
            </c:strRef>
          </c:cat>
          <c:val>
            <c:numRef>
              <c:f>'CHARTS (LA)'!$C$85:$C$118</c:f>
              <c:numCache>
                <c:formatCode>0%</c:formatCode>
                <c:ptCount val="34"/>
                <c:pt idx="0">
                  <c:v>0.75</c:v>
                </c:pt>
                <c:pt idx="1">
                  <c:v>0.74</c:v>
                </c:pt>
                <c:pt idx="2">
                  <c:v>0.74</c:v>
                </c:pt>
                <c:pt idx="3">
                  <c:v>0.73</c:v>
                </c:pt>
                <c:pt idx="4">
                  <c:v>0.72</c:v>
                </c:pt>
                <c:pt idx="5">
                  <c:v>0.72</c:v>
                </c:pt>
                <c:pt idx="6">
                  <c:v>0.72</c:v>
                </c:pt>
                <c:pt idx="7">
                  <c:v>0.71</c:v>
                </c:pt>
                <c:pt idx="8">
                  <c:v>0.71</c:v>
                </c:pt>
                <c:pt idx="9">
                  <c:v>0.71</c:v>
                </c:pt>
                <c:pt idx="10">
                  <c:v>0.71</c:v>
                </c:pt>
                <c:pt idx="11">
                  <c:v>0.7</c:v>
                </c:pt>
                <c:pt idx="12">
                  <c:v>0.69</c:v>
                </c:pt>
                <c:pt idx="13">
                  <c:v>0.69</c:v>
                </c:pt>
                <c:pt idx="14">
                  <c:v>0.69</c:v>
                </c:pt>
                <c:pt idx="15">
                  <c:v>0.69</c:v>
                </c:pt>
                <c:pt idx="16">
                  <c:v>0.69</c:v>
                </c:pt>
                <c:pt idx="17">
                  <c:v>0.69</c:v>
                </c:pt>
                <c:pt idx="18">
                  <c:v>0.68</c:v>
                </c:pt>
                <c:pt idx="19">
                  <c:v>0.68</c:v>
                </c:pt>
                <c:pt idx="20">
                  <c:v>0.68</c:v>
                </c:pt>
                <c:pt idx="21">
                  <c:v>0.68</c:v>
                </c:pt>
                <c:pt idx="22">
                  <c:v>0.68</c:v>
                </c:pt>
                <c:pt idx="23">
                  <c:v>0.67</c:v>
                </c:pt>
                <c:pt idx="24">
                  <c:v>0.67</c:v>
                </c:pt>
                <c:pt idx="25">
                  <c:v>0.66</c:v>
                </c:pt>
                <c:pt idx="26">
                  <c:v>0.66</c:v>
                </c:pt>
                <c:pt idx="27">
                  <c:v>0.66</c:v>
                </c:pt>
                <c:pt idx="28">
                  <c:v>0.66</c:v>
                </c:pt>
                <c:pt idx="29">
                  <c:v>0.66</c:v>
                </c:pt>
                <c:pt idx="30">
                  <c:v>0.66</c:v>
                </c:pt>
                <c:pt idx="31">
                  <c:v>0.65</c:v>
                </c:pt>
                <c:pt idx="32">
                  <c:v>0.64</c:v>
                </c:pt>
                <c:pt idx="33">
                  <c:v>0.64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C-4DDF-B89F-6ED4ADD1E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808397496"/>
        <c:axId val="808399464"/>
      </c:barChart>
      <c:catAx>
        <c:axId val="808397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9464"/>
        <c:crosses val="autoZero"/>
        <c:auto val="1"/>
        <c:lblAlgn val="ctr"/>
        <c:lblOffset val="100"/>
        <c:noMultiLvlLbl val="0"/>
      </c:catAx>
      <c:valAx>
        <c:axId val="8083994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7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Self-Employed Income Support Scheme - Total Number of Claims Made (U.K.)</a:t>
            </a:r>
          </a:p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i="1">
                <a:solidFill>
                  <a:schemeClr val="tx1"/>
                </a:solidFill>
              </a:rPr>
              <a:t>(GRANT2 claims as at 31st October 2020)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9154839545851544"/>
          <c:y val="0.18508493144619109"/>
          <c:w val="0.56508195265565653"/>
          <c:h val="0.727171810209649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'CHARTS (SECTOR)'!$B$6</c:f>
              <c:strCache>
                <c:ptCount val="1"/>
                <c:pt idx="0">
                  <c:v>SECTOR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'CHARTS (SECTOR)'!$B$7:$B$23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 activities</c:v>
                </c:pt>
                <c:pt idx="4">
                  <c:v>Administrative and support service activities</c:v>
                </c:pt>
                <c:pt idx="5">
                  <c:v>Wholesale and retail trade; repair of motor vehicles and motorcycles</c:v>
                </c:pt>
                <c:pt idx="6">
                  <c:v>Professional, scientific and technical activities</c:v>
                </c:pt>
                <c:pt idx="7">
                  <c:v>Human health and social work activities</c:v>
                </c:pt>
                <c:pt idx="8">
                  <c:v>Education</c:v>
                </c:pt>
                <c:pt idx="9">
                  <c:v>Arts, entertainment and recreation</c:v>
                </c:pt>
                <c:pt idx="10">
                  <c:v>Accommodation and food service activities</c:v>
                </c:pt>
                <c:pt idx="11">
                  <c:v>Manufacturing</c:v>
                </c:pt>
                <c:pt idx="12">
                  <c:v>Agriculture, forestry and fishing</c:v>
                </c:pt>
                <c:pt idx="13">
                  <c:v>Information and communication</c:v>
                </c:pt>
                <c:pt idx="14">
                  <c:v>Financial and insurance activities</c:v>
                </c:pt>
                <c:pt idx="15">
                  <c:v>Real estate activities</c:v>
                </c:pt>
                <c:pt idx="16">
                  <c:v>Public administration and defence; compulsory social security</c:v>
                </c:pt>
              </c:strCache>
            </c:strRef>
          </c:cat>
          <c:val>
            <c:numRef>
              <c:f>'CHARTS (SECTOR)'!$H$7:$H$23</c:f>
              <c:numCache>
                <c:formatCode>#,##0</c:formatCode>
                <c:ptCount val="17"/>
                <c:pt idx="0">
                  <c:v>800000</c:v>
                </c:pt>
                <c:pt idx="1">
                  <c:v>309000</c:v>
                </c:pt>
                <c:pt idx="2">
                  <c:v>217000</c:v>
                </c:pt>
                <c:pt idx="3">
                  <c:v>173000</c:v>
                </c:pt>
                <c:pt idx="4">
                  <c:v>171000</c:v>
                </c:pt>
                <c:pt idx="5">
                  <c:v>120000</c:v>
                </c:pt>
                <c:pt idx="6">
                  <c:v>109000</c:v>
                </c:pt>
                <c:pt idx="7">
                  <c:v>93000</c:v>
                </c:pt>
                <c:pt idx="8">
                  <c:v>85000</c:v>
                </c:pt>
                <c:pt idx="9">
                  <c:v>72000</c:v>
                </c:pt>
                <c:pt idx="10">
                  <c:v>54000</c:v>
                </c:pt>
                <c:pt idx="11">
                  <c:v>53000</c:v>
                </c:pt>
                <c:pt idx="12">
                  <c:v>48000</c:v>
                </c:pt>
                <c:pt idx="13">
                  <c:v>22000</c:v>
                </c:pt>
                <c:pt idx="14">
                  <c:v>12000</c:v>
                </c:pt>
                <c:pt idx="15">
                  <c:v>8000</c:v>
                </c:pt>
                <c:pt idx="16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B-4AEC-A693-84D657CF0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04520272"/>
        <c:axId val="504516008"/>
      </c:barChart>
      <c:catAx>
        <c:axId val="504520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16008"/>
        <c:crosses val="autoZero"/>
        <c:auto val="1"/>
        <c:lblAlgn val="ctr"/>
        <c:lblOffset val="100"/>
        <c:noMultiLvlLbl val="0"/>
      </c:catAx>
      <c:valAx>
        <c:axId val="5045160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>
                    <a:solidFill>
                      <a:schemeClr val="tx1"/>
                    </a:solidFill>
                  </a:rPr>
                  <a:t>Number of CLAIMS</a:t>
                </a:r>
              </a:p>
            </c:rich>
          </c:tx>
          <c:layout>
            <c:manualLayout>
              <c:xMode val="edge"/>
              <c:yMode val="edge"/>
              <c:x val="0.5208139782645137"/>
              <c:y val="0.9306159315931777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20272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326228</xdr:colOff>
      <xdr:row>37</xdr:row>
      <xdr:rowOff>188114</xdr:rowOff>
    </xdr:from>
    <xdr:to>
      <xdr:col>21</xdr:col>
      <xdr:colOff>416719</xdr:colOff>
      <xdr:row>65</xdr:row>
      <xdr:rowOff>23811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7952C0-5859-419A-A77C-EFFB500D2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178594</xdr:colOff>
      <xdr:row>20</xdr:row>
      <xdr:rowOff>54771</xdr:rowOff>
    </xdr:from>
    <xdr:to>
      <xdr:col>21</xdr:col>
      <xdr:colOff>119062</xdr:colOff>
      <xdr:row>37</xdr:row>
      <xdr:rowOff>95254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F0BECF-FCF6-4957-A6B9-DD2B658DC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166688</xdr:colOff>
      <xdr:row>2</xdr:row>
      <xdr:rowOff>95251</xdr:rowOff>
    </xdr:from>
    <xdr:to>
      <xdr:col>21</xdr:col>
      <xdr:colOff>95250</xdr:colOff>
      <xdr:row>19</xdr:row>
      <xdr:rowOff>157164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2CD529-2CF9-4265-8493-97E9D2DEE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</xdr:col>
      <xdr:colOff>202405</xdr:colOff>
      <xdr:row>82</xdr:row>
      <xdr:rowOff>166687</xdr:rowOff>
    </xdr:from>
    <xdr:to>
      <xdr:col>13</xdr:col>
      <xdr:colOff>785811</xdr:colOff>
      <xdr:row>119</xdr:row>
      <xdr:rowOff>-1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A4BEE38-4634-482D-B218-597822224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125015</xdr:colOff>
      <xdr:row>1</xdr:row>
      <xdr:rowOff>63101</xdr:rowOff>
    </xdr:from>
    <xdr:to>
      <xdr:col>14</xdr:col>
      <xdr:colOff>547687</xdr:colOff>
      <xdr:row>25</xdr:row>
      <xdr:rowOff>178594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5A28D8E-1731-4872-8091-E1DB5D2684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Jones, Data Intelligence Insight Officer" refreshedDate="44161.554122337962" createdVersion="6" refreshedVersion="6" minRefreshableVersion="3" recordCount="32" xr:uid="{2764B9C7-A9C4-43EA-8F68-FC9D08EFB7E5}">
  <cacheSource type="worksheet">
    <worksheetSource ref="B6:L38" sheet="DATA"/>
  </cacheSource>
  <cacheFields count="11">
    <cacheField name="Unitary Authority Codes" numFmtId="0">
      <sharedItems count="32">
        <s v="E07000105"/>
        <s v="E07000066"/>
        <s v="E07000067"/>
        <s v="E07000068"/>
        <s v="E07000106"/>
        <s v="E07000069"/>
        <s v="E07000070"/>
        <s v="E07000071"/>
        <s v="E07000107"/>
        <s v="E07000108"/>
        <s v="E07000061"/>
        <s v="E07000072"/>
        <s v="E07000112"/>
        <s v="E07000109"/>
        <s v="E07000073"/>
        <s v="E07000062"/>
        <s v="E07000063"/>
        <s v="E07000110"/>
        <s v="E07000074"/>
        <s v="E06000035"/>
        <s v="E07000075"/>
        <s v="E07000064"/>
        <s v="E07000111"/>
        <s v="E06000033"/>
        <s v="E07000113"/>
        <s v="E07000076"/>
        <s v="E07000114"/>
        <s v="E06000034"/>
        <s v="E07000115"/>
        <s v="E07000116"/>
        <s v="E07000077"/>
        <s v="E07000065"/>
      </sharedItems>
    </cacheField>
    <cacheField name="Unitary Authority" numFmtId="0">
      <sharedItems count="32">
        <s v="Ashford"/>
        <s v="Basildon"/>
        <s v="Braintree"/>
        <s v="Brentwood"/>
        <s v="Canterbury"/>
        <s v="Castle Point"/>
        <s v="Chelmsford"/>
        <s v="Colchester"/>
        <s v="Dartford"/>
        <s v="Dover"/>
        <s v="Eastbourne"/>
        <s v="Epping Forest"/>
        <s v="Folkestone and Hythe"/>
        <s v="Gravesham"/>
        <s v="Harlow"/>
        <s v="Hastings"/>
        <s v="Lewes"/>
        <s v="Maidstone"/>
        <s v="Maldon"/>
        <s v="Medway"/>
        <s v="Rochford"/>
        <s v="Rother"/>
        <s v="Sevenoaks"/>
        <s v="Southend-on-Sea"/>
        <s v="Swale"/>
        <s v="Tendring"/>
        <s v="Thanet"/>
        <s v="Thurrock"/>
        <s v="Tonbridge and Malling"/>
        <s v="Tunbridge Wells"/>
        <s v="Uttlesford"/>
        <s v="Wealden"/>
      </sharedItems>
    </cacheField>
    <cacheField name="Total Eligible Population_x000a_(October 2020)" numFmtId="3">
      <sharedItems containsSemiMixedTypes="0" containsString="0" containsNumber="1" containsInteger="1" minValue="4300" maxValue="16300"/>
    </cacheField>
    <cacheField name="%age Take-Up (GRANT1)" numFmtId="9">
      <sharedItems containsSemiMixedTypes="0" containsString="0" containsNumber="1" minValue="0.74" maxValue="0.81"/>
    </cacheField>
    <cacheField name="%age Take-Up (GRANT2)" numFmtId="9">
      <sharedItems containsSemiMixedTypes="0" containsString="0" containsNumber="1" minValue="0.61" maxValue="0.73"/>
    </cacheField>
    <cacheField name="May-20" numFmtId="3">
      <sharedItems containsSemiMixedTypes="0" containsString="0" containsNumber="1" containsInteger="1" minValue="3000" maxValue="11900"/>
    </cacheField>
    <cacheField name="Jun-20" numFmtId="3">
      <sharedItems containsSemiMixedTypes="0" containsString="0" containsNumber="1" containsInteger="1" minValue="3100" maxValue="12700"/>
    </cacheField>
    <cacheField name="Jul-20" numFmtId="3">
      <sharedItems containsSemiMixedTypes="0" containsString="0" containsNumber="1" containsInteger="1" minValue="3200" maxValue="12900"/>
    </cacheField>
    <cacheField name="Aug-20" numFmtId="3">
      <sharedItems containsSemiMixedTypes="0" containsString="0" containsNumber="1" containsInteger="1" minValue="2400" maxValue="10500"/>
    </cacheField>
    <cacheField name="Sep-20" numFmtId="3">
      <sharedItems containsSemiMixedTypes="0" containsString="0" containsNumber="1" containsInteger="1" minValue="2700" maxValue="11400"/>
    </cacheField>
    <cacheField name="Oct-20" numFmtId="3">
      <sharedItems containsSemiMixedTypes="0" containsString="0" containsNumber="1" containsInteger="1" minValue="2800" maxValue="11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Jones, Data Intelligence Insight Officer" refreshedDate="44161.554559953707" createdVersion="6" refreshedVersion="6" minRefreshableVersion="3" recordCount="17" xr:uid="{16335FC8-CA5F-41C8-B244-5BCA3E000843}">
  <cacheSource type="worksheet">
    <worksheetSource ref="C43:L60" sheet="DATA"/>
  </cacheSource>
  <cacheFields count="10">
    <cacheField name="Sector" numFmtId="0">
      <sharedItems count="17">
        <s v="Accommodation and food service activities"/>
        <s v="Administrative and support service activities"/>
        <s v="Agriculture, forestry and fishing"/>
        <s v="Arts, entertainment and recreation"/>
        <s v="Construction"/>
        <s v="Education"/>
        <s v="Financial and insurance activities"/>
        <s v="Human health and social work activities"/>
        <s v="Information and communication"/>
        <s v="Manufacturing"/>
        <s v="Other service activities"/>
        <s v="Professional, scientific and technical activities"/>
        <s v="Public administration and defence; compulsory social security"/>
        <s v="Real estate activities"/>
        <s v="Transportation and storage"/>
        <s v="Unknown and other"/>
        <s v="Wholesale and retail trade; repair of motor vehicles and motorcycles"/>
      </sharedItems>
    </cacheField>
    <cacheField name="EMPTY1" numFmtId="0">
      <sharedItems containsNonDate="0" containsString="0" containsBlank="1"/>
    </cacheField>
    <cacheField name="EMPTY2" numFmtId="0">
      <sharedItems containsNonDate="0" containsString="0" containsBlank="1"/>
    </cacheField>
    <cacheField name="EMPTY3" numFmtId="0">
      <sharedItems containsNonDate="0" containsString="0" containsBlank="1"/>
    </cacheField>
    <cacheField name="May-20" numFmtId="3">
      <sharedItems containsSemiMixedTypes="0" containsString="0" containsNumber="1" containsInteger="1" minValue="4000" maxValue="801000"/>
    </cacheField>
    <cacheField name="Jun-20" numFmtId="3">
      <sharedItems containsSemiMixedTypes="0" containsString="0" containsNumber="1" containsInteger="1" minValue="5000" maxValue="867000"/>
    </cacheField>
    <cacheField name="Jul-20" numFmtId="3">
      <sharedItems containsSemiMixedTypes="0" containsString="0" containsNumber="1" containsInteger="1" minValue="5000" maxValue="884000"/>
    </cacheField>
    <cacheField name="Aug-20" numFmtId="3">
      <sharedItems containsSemiMixedTypes="0" containsString="0" containsNumber="1" containsInteger="1" minValue="4000" maxValue="693000"/>
    </cacheField>
    <cacheField name="Sep-20" numFmtId="3">
      <sharedItems containsSemiMixedTypes="0" containsString="0" containsNumber="1" containsInteger="1" minValue="4000" maxValue="772000"/>
    </cacheField>
    <cacheField name="Oct-20" numFmtId="3">
      <sharedItems containsSemiMixedTypes="0" containsString="0" containsNumber="1" containsInteger="1" minValue="5000" maxValue="8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x v="0"/>
    <x v="0"/>
    <n v="7600"/>
    <n v="0.74"/>
    <n v="0.64"/>
    <n v="5300"/>
    <n v="5500"/>
    <n v="5600"/>
    <n v="4400"/>
    <n v="4800"/>
    <n v="5000"/>
  </r>
  <r>
    <x v="1"/>
    <x v="1"/>
    <n v="11100"/>
    <n v="0.79"/>
    <n v="0.7"/>
    <n v="8100"/>
    <n v="8700"/>
    <n v="8800"/>
    <n v="7200"/>
    <n v="7900"/>
    <n v="8100"/>
  </r>
  <r>
    <x v="2"/>
    <x v="2"/>
    <n v="9000"/>
    <n v="0.76"/>
    <n v="0.65"/>
    <n v="6500"/>
    <n v="6800"/>
    <n v="6900"/>
    <n v="5200"/>
    <n v="5800"/>
    <n v="6000"/>
  </r>
  <r>
    <x v="3"/>
    <x v="3"/>
    <n v="4400"/>
    <n v="0.76"/>
    <n v="0.67"/>
    <n v="3100"/>
    <n v="3300"/>
    <n v="3300"/>
    <n v="2600"/>
    <n v="2900"/>
    <n v="3000"/>
  </r>
  <r>
    <x v="4"/>
    <x v="4"/>
    <n v="8300"/>
    <n v="0.76"/>
    <n v="0.65"/>
    <n v="5900"/>
    <n v="6200"/>
    <n v="6300"/>
    <n v="4900"/>
    <n v="5400"/>
    <n v="5700"/>
  </r>
  <r>
    <x v="5"/>
    <x v="5"/>
    <n v="5800"/>
    <n v="0.81"/>
    <n v="0.72"/>
    <n v="4400"/>
    <n v="4600"/>
    <n v="4700"/>
    <n v="3800"/>
    <n v="4200"/>
    <n v="4300"/>
  </r>
  <r>
    <x v="6"/>
    <x v="6"/>
    <n v="9200"/>
    <n v="0.77"/>
    <n v="0.66"/>
    <n v="6600"/>
    <n v="6900"/>
    <n v="7100"/>
    <n v="5500"/>
    <n v="6100"/>
    <n v="6300"/>
  </r>
  <r>
    <x v="7"/>
    <x v="7"/>
    <n v="9900"/>
    <n v="0.77"/>
    <n v="0.67"/>
    <n v="7200"/>
    <n v="7600"/>
    <n v="7700"/>
    <n v="6000"/>
    <n v="6700"/>
    <n v="6900"/>
  </r>
  <r>
    <x v="8"/>
    <x v="8"/>
    <n v="6300"/>
    <n v="0.79"/>
    <n v="0.7"/>
    <n v="4600"/>
    <n v="4900"/>
    <n v="5000"/>
    <n v="4000"/>
    <n v="4400"/>
    <n v="4600"/>
  </r>
  <r>
    <x v="9"/>
    <x v="9"/>
    <n v="6200"/>
    <n v="0.75"/>
    <n v="0.64"/>
    <n v="4400"/>
    <n v="4600"/>
    <n v="4600"/>
    <n v="3600"/>
    <n v="4000"/>
    <n v="4100"/>
  </r>
  <r>
    <x v="10"/>
    <x v="10"/>
    <n v="5700"/>
    <n v="0.77"/>
    <n v="0.67"/>
    <n v="4100"/>
    <n v="4400"/>
    <n v="4400"/>
    <n v="3500"/>
    <n v="3800"/>
    <n v="4000"/>
  </r>
  <r>
    <x v="11"/>
    <x v="11"/>
    <n v="9600"/>
    <n v="0.79"/>
    <n v="0.71"/>
    <n v="6900"/>
    <n v="7400"/>
    <n v="7600"/>
    <n v="6100"/>
    <n v="6700"/>
    <n v="7000"/>
  </r>
  <r>
    <x v="12"/>
    <x v="12"/>
    <n v="6200"/>
    <n v="0.76"/>
    <n v="0.65"/>
    <n v="4400"/>
    <n v="4600"/>
    <n v="4700"/>
    <n v="3600"/>
    <n v="4000"/>
    <n v="4200"/>
  </r>
  <r>
    <x v="13"/>
    <x v="13"/>
    <n v="6600"/>
    <n v="0.77"/>
    <n v="0.67"/>
    <n v="4600"/>
    <n v="5000"/>
    <n v="5100"/>
    <n v="4000"/>
    <n v="4400"/>
    <n v="4600"/>
  </r>
  <r>
    <x v="14"/>
    <x v="14"/>
    <n v="5400"/>
    <n v="0.8"/>
    <n v="0.72"/>
    <n v="4000"/>
    <n v="4200"/>
    <n v="4300"/>
    <n v="3600"/>
    <n v="3900"/>
    <n v="4100"/>
  </r>
  <r>
    <x v="15"/>
    <x v="15"/>
    <n v="6400"/>
    <n v="0.78"/>
    <n v="0.68"/>
    <n v="4700"/>
    <n v="4900"/>
    <n v="5000"/>
    <n v="3900"/>
    <n v="4400"/>
    <n v="4600"/>
  </r>
  <r>
    <x v="16"/>
    <x v="16"/>
    <n v="6900"/>
    <n v="0.77"/>
    <n v="0.66"/>
    <n v="5000"/>
    <n v="5200"/>
    <n v="5300"/>
    <n v="4000"/>
    <n v="4500"/>
    <n v="4700"/>
  </r>
  <r>
    <x v="17"/>
    <x v="17"/>
    <n v="10300"/>
    <n v="0.76"/>
    <n v="0.66"/>
    <n v="7200"/>
    <n v="7700"/>
    <n v="7800"/>
    <n v="6100"/>
    <n v="6800"/>
    <n v="7000"/>
  </r>
  <r>
    <x v="18"/>
    <x v="18"/>
    <n v="4300"/>
    <n v="0.75"/>
    <n v="0.63"/>
    <n v="3000"/>
    <n v="3100"/>
    <n v="3200"/>
    <n v="2400"/>
    <n v="2700"/>
    <n v="2800"/>
  </r>
  <r>
    <x v="19"/>
    <x v="19"/>
    <n v="16300"/>
    <n v="0.79"/>
    <n v="0.7"/>
    <n v="11900"/>
    <n v="12700"/>
    <n v="12900"/>
    <n v="10500"/>
    <n v="11400"/>
    <n v="11800"/>
  </r>
  <r>
    <x v="20"/>
    <x v="20"/>
    <n v="5000"/>
    <n v="0.79"/>
    <n v="0.69"/>
    <n v="3700"/>
    <n v="3900"/>
    <n v="3900"/>
    <n v="3100"/>
    <n v="3400"/>
    <n v="3500"/>
  </r>
  <r>
    <x v="21"/>
    <x v="21"/>
    <n v="6400"/>
    <n v="0.74"/>
    <n v="0.61"/>
    <n v="4400"/>
    <n v="4600"/>
    <n v="4700"/>
    <n v="3500"/>
    <n v="3900"/>
    <n v="4100"/>
  </r>
  <r>
    <x v="22"/>
    <x v="22"/>
    <n v="6800"/>
    <n v="0.74"/>
    <n v="0.63"/>
    <n v="4700"/>
    <n v="5000"/>
    <n v="5100"/>
    <n v="3900"/>
    <n v="4300"/>
    <n v="4400"/>
  </r>
  <r>
    <x v="23"/>
    <x v="23"/>
    <n v="9800"/>
    <n v="0.78"/>
    <n v="0.69"/>
    <n v="7200"/>
    <n v="7500"/>
    <n v="7600"/>
    <n v="6100"/>
    <n v="6700"/>
    <n v="7000"/>
  </r>
  <r>
    <x v="24"/>
    <x v="24"/>
    <n v="8400"/>
    <n v="0.76"/>
    <n v="0.66"/>
    <n v="6000"/>
    <n v="6300"/>
    <n v="6400"/>
    <n v="5100"/>
    <n v="5600"/>
    <n v="5700"/>
  </r>
  <r>
    <x v="25"/>
    <x v="25"/>
    <n v="8100"/>
    <n v="0.77"/>
    <n v="0.66"/>
    <n v="5800"/>
    <n v="6100"/>
    <n v="6200"/>
    <n v="4900"/>
    <n v="5400"/>
    <n v="5600"/>
  </r>
  <r>
    <x v="26"/>
    <x v="26"/>
    <n v="8700"/>
    <n v="0.78"/>
    <n v="0.69"/>
    <n v="6400"/>
    <n v="6700"/>
    <n v="6800"/>
    <n v="5400"/>
    <n v="6000"/>
    <n v="6200"/>
  </r>
  <r>
    <x v="27"/>
    <x v="27"/>
    <n v="11800"/>
    <n v="0.8"/>
    <n v="0.73"/>
    <n v="8500"/>
    <n v="9200"/>
    <n v="9400"/>
    <n v="7700"/>
    <n v="8600"/>
    <n v="8900"/>
  </r>
  <r>
    <x v="28"/>
    <x v="28"/>
    <n v="7200"/>
    <n v="0.75"/>
    <n v="0.63"/>
    <n v="5100"/>
    <n v="5300"/>
    <n v="5400"/>
    <n v="4100"/>
    <n v="4500"/>
    <n v="4700"/>
  </r>
  <r>
    <x v="29"/>
    <x v="29"/>
    <n v="6900"/>
    <n v="0.75"/>
    <n v="0.63"/>
    <n v="4800"/>
    <n v="5100"/>
    <n v="5100"/>
    <n v="3800"/>
    <n v="4300"/>
    <n v="4500"/>
  </r>
  <r>
    <x v="30"/>
    <x v="30"/>
    <n v="5500"/>
    <n v="0.74"/>
    <n v="0.63"/>
    <n v="3800"/>
    <n v="4000"/>
    <n v="4100"/>
    <n v="3100"/>
    <n v="3500"/>
    <n v="3600"/>
  </r>
  <r>
    <x v="31"/>
    <x v="31"/>
    <n v="11600"/>
    <n v="0.74"/>
    <n v="0.61"/>
    <n v="8100"/>
    <n v="8500"/>
    <n v="8600"/>
    <n v="6300"/>
    <n v="7100"/>
    <n v="74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x v="0"/>
    <m/>
    <m/>
    <m/>
    <n v="56000"/>
    <n v="61000"/>
    <n v="62000"/>
    <n v="45000"/>
    <n v="52000"/>
    <n v="54000"/>
  </r>
  <r>
    <x v="1"/>
    <m/>
    <m/>
    <m/>
    <n v="177000"/>
    <n v="193000"/>
    <n v="198000"/>
    <n v="142000"/>
    <n v="163000"/>
    <n v="171000"/>
  </r>
  <r>
    <x v="2"/>
    <m/>
    <m/>
    <m/>
    <n v="50000"/>
    <n v="59000"/>
    <n v="63000"/>
    <n v="33000"/>
    <n v="43000"/>
    <n v="48000"/>
  </r>
  <r>
    <x v="3"/>
    <m/>
    <m/>
    <m/>
    <n v="72000"/>
    <n v="75000"/>
    <n v="76000"/>
    <n v="64000"/>
    <n v="70000"/>
    <n v="72000"/>
  </r>
  <r>
    <x v="4"/>
    <m/>
    <m/>
    <m/>
    <n v="801000"/>
    <n v="867000"/>
    <n v="884000"/>
    <n v="693000"/>
    <n v="772000"/>
    <n v="800000"/>
  </r>
  <r>
    <x v="5"/>
    <m/>
    <m/>
    <m/>
    <n v="86000"/>
    <n v="90000"/>
    <n v="91000"/>
    <n v="75000"/>
    <n v="83000"/>
    <n v="85000"/>
  </r>
  <r>
    <x v="6"/>
    <m/>
    <m/>
    <m/>
    <n v="13000"/>
    <n v="13000"/>
    <n v="13000"/>
    <n v="11000"/>
    <n v="12000"/>
    <n v="12000"/>
  </r>
  <r>
    <x v="7"/>
    <m/>
    <m/>
    <m/>
    <n v="95000"/>
    <n v="100000"/>
    <n v="102000"/>
    <n v="80000"/>
    <n v="89000"/>
    <n v="93000"/>
  </r>
  <r>
    <x v="8"/>
    <m/>
    <m/>
    <m/>
    <n v="23000"/>
    <n v="24000"/>
    <n v="24000"/>
    <n v="19000"/>
    <n v="21000"/>
    <n v="22000"/>
  </r>
  <r>
    <x v="9"/>
    <m/>
    <m/>
    <m/>
    <n v="55000"/>
    <n v="59000"/>
    <n v="60000"/>
    <n v="45000"/>
    <n v="51000"/>
    <n v="53000"/>
  </r>
  <r>
    <x v="10"/>
    <m/>
    <m/>
    <m/>
    <n v="178000"/>
    <n v="186000"/>
    <n v="188000"/>
    <n v="152000"/>
    <n v="167000"/>
    <n v="173000"/>
  </r>
  <r>
    <x v="11"/>
    <m/>
    <m/>
    <m/>
    <n v="114000"/>
    <n v="120000"/>
    <n v="122000"/>
    <n v="92000"/>
    <n v="104000"/>
    <n v="109000"/>
  </r>
  <r>
    <x v="12"/>
    <m/>
    <m/>
    <m/>
    <n v="4000"/>
    <n v="5000"/>
    <n v="5000"/>
    <n v="4000"/>
    <n v="4000"/>
    <n v="5000"/>
  </r>
  <r>
    <x v="13"/>
    <m/>
    <m/>
    <m/>
    <n v="9000"/>
    <n v="9000"/>
    <n v="9000"/>
    <n v="7000"/>
    <n v="8000"/>
    <n v="8000"/>
  </r>
  <r>
    <x v="14"/>
    <m/>
    <m/>
    <m/>
    <n v="206000"/>
    <n v="221000"/>
    <n v="225000"/>
    <n v="196000"/>
    <n v="212000"/>
    <n v="217000"/>
  </r>
  <r>
    <x v="15"/>
    <m/>
    <m/>
    <m/>
    <n v="314000"/>
    <n v="333000"/>
    <n v="340000"/>
    <n v="263000"/>
    <n v="296000"/>
    <n v="309000"/>
  </r>
  <r>
    <x v="16"/>
    <m/>
    <m/>
    <m/>
    <n v="127000"/>
    <n v="137000"/>
    <n v="140000"/>
    <n v="98000"/>
    <n v="114000"/>
    <n v="12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EBF6604-CD33-40C2-87BE-C4B9AAAB0EC7}" name="PivotTable2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C40:I58" firstHeaderRow="0" firstDataRow="1" firstDataCol="1"/>
  <pivotFields count="10">
    <pivotField axis="axisRow" showAll="0" sortType="ascending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showAll="0"/>
    <pivotField showAll="0"/>
    <pivotField dataField="1" numFmtId="3" showAll="0"/>
    <pivotField dataField="1" numFmtId="3" showAll="0"/>
    <pivotField dataField="1" numFmtId="3" showAll="0"/>
    <pivotField dataField="1" numFmtId="3" showAll="0"/>
    <pivotField dataField="1" showAll="0"/>
    <pivotField dataField="1" numFmtId="3" showAll="0"/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m of May-20" fld="4" baseField="0" baseItem="0" numFmtId="3"/>
    <dataField name="Sum of Jun-20" fld="5" baseField="0" baseItem="0" numFmtId="3"/>
    <dataField name="Sum of Jul-20" fld="6" baseField="0" baseItem="0" numFmtId="3"/>
    <dataField name="Sum of Aug-20" fld="7" baseField="0" baseItem="0" numFmtId="3"/>
    <dataField name="Sum of Sep-20" fld="8" baseField="0" baseItem="0" numFmtId="3"/>
    <dataField name="Sum of Oct-20" fld="9" baseField="0" baseItem="0" numFmtId="3"/>
  </dataFields>
  <formats count="18"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0" type="button" dataOnly="0" labelOnly="1" outline="0" axis="axisRow" fieldPosition="0"/>
    </format>
    <format dxfId="14">
      <pivotArea dataOnly="0" labelOnly="1" fieldPosition="0">
        <references count="1">
          <reference field="0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fieldPosition="0">
        <references count="1">
          <reference field="4294967294" count="1">
            <x v="0"/>
          </reference>
        </references>
      </pivotArea>
    </format>
    <format dxfId="4">
      <pivotArea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2701F8-4F22-4959-8BCC-DB772E8C21CD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4:I37" firstHeaderRow="0" firstDataRow="1" firstDataCol="2"/>
  <pivotFields count="11">
    <pivotField axis="axisRow" outline="0" showAll="0" defaultSubtotal="0">
      <items count="32">
        <item x="23"/>
        <item x="27"/>
        <item x="19"/>
        <item x="10"/>
        <item x="15"/>
        <item x="16"/>
        <item x="21"/>
        <item x="31"/>
        <item x="1"/>
        <item x="2"/>
        <item x="3"/>
        <item x="5"/>
        <item x="6"/>
        <item x="7"/>
        <item x="11"/>
        <item x="14"/>
        <item x="18"/>
        <item x="20"/>
        <item x="25"/>
        <item x="30"/>
        <item x="0"/>
        <item x="4"/>
        <item x="8"/>
        <item x="9"/>
        <item x="13"/>
        <item x="17"/>
        <item x="22"/>
        <item x="12"/>
        <item x="24"/>
        <item x="26"/>
        <item x="28"/>
        <item x="29"/>
      </items>
    </pivotField>
    <pivotField axis="axisRow" outline="0" showAll="0" sortType="ascending" defaultSubtota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</items>
    </pivotField>
    <pivotField numFmtId="3" showAll="0"/>
    <pivotField numFmtId="9" showAll="0"/>
    <pivotField numFmtId="9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</pivotFields>
  <rowFields count="2">
    <field x="0"/>
    <field x="1"/>
  </rowFields>
  <rowItems count="33">
    <i>
      <x/>
      <x v="23"/>
    </i>
    <i>
      <x v="1"/>
      <x v="27"/>
    </i>
    <i>
      <x v="2"/>
      <x v="19"/>
    </i>
    <i>
      <x v="3"/>
      <x v="10"/>
    </i>
    <i>
      <x v="4"/>
      <x v="15"/>
    </i>
    <i>
      <x v="5"/>
      <x v="16"/>
    </i>
    <i>
      <x v="6"/>
      <x v="21"/>
    </i>
    <i>
      <x v="7"/>
      <x v="31"/>
    </i>
    <i>
      <x v="8"/>
      <x v="1"/>
    </i>
    <i>
      <x v="9"/>
      <x v="2"/>
    </i>
    <i>
      <x v="10"/>
      <x v="3"/>
    </i>
    <i>
      <x v="11"/>
      <x v="5"/>
    </i>
    <i>
      <x v="12"/>
      <x v="6"/>
    </i>
    <i>
      <x v="13"/>
      <x v="7"/>
    </i>
    <i>
      <x v="14"/>
      <x v="11"/>
    </i>
    <i>
      <x v="15"/>
      <x v="14"/>
    </i>
    <i>
      <x v="16"/>
      <x v="18"/>
    </i>
    <i>
      <x v="17"/>
      <x v="20"/>
    </i>
    <i>
      <x v="18"/>
      <x v="25"/>
    </i>
    <i>
      <x v="19"/>
      <x v="30"/>
    </i>
    <i>
      <x v="20"/>
      <x/>
    </i>
    <i>
      <x v="21"/>
      <x v="4"/>
    </i>
    <i>
      <x v="22"/>
      <x v="8"/>
    </i>
    <i>
      <x v="23"/>
      <x v="9"/>
    </i>
    <i>
      <x v="24"/>
      <x v="13"/>
    </i>
    <i>
      <x v="25"/>
      <x v="17"/>
    </i>
    <i>
      <x v="26"/>
      <x v="22"/>
    </i>
    <i>
      <x v="27"/>
      <x v="12"/>
    </i>
    <i>
      <x v="28"/>
      <x v="24"/>
    </i>
    <i>
      <x v="29"/>
      <x v="26"/>
    </i>
    <i>
      <x v="30"/>
      <x v="28"/>
    </i>
    <i>
      <x v="31"/>
      <x v="29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m of May-20" fld="5" baseField="0" baseItem="0"/>
    <dataField name="Sum of Jun-20" fld="6" baseField="0" baseItem="0" numFmtId="3"/>
    <dataField name="Sum of Jul-20" fld="7" baseField="0" baseItem="0" numFmtId="3"/>
    <dataField name="Sum of Aug-20" fld="8" baseField="0" baseItem="0" numFmtId="3"/>
    <dataField name="Sum of Sep-20" fld="9" baseField="0" baseItem="0" numFmtId="3"/>
    <dataField name="Sum of Oct-20" fld="10" baseField="0" baseItem="0" numFmtId="3"/>
  </dataFields>
  <formats count="19">
    <format dxfId="36">
      <pivotArea type="all" dataOnly="0" outline="0" fieldPosition="0"/>
    </format>
    <format dxfId="35">
      <pivotArea outline="0" collapsedLevelsAreSubtotals="1" fieldPosition="0"/>
    </format>
    <format dxfId="34">
      <pivotArea field="1" type="button" dataOnly="0" labelOnly="1" outline="0" axis="axisRow" fieldPosition="1"/>
    </format>
    <format dxfId="33">
      <pivotArea dataOnly="0" labelOnly="1" fieldPosition="0">
        <references count="1">
          <reference field="1" count="0"/>
        </references>
      </pivotArea>
    </format>
    <format dxfId="32">
      <pivotArea dataOnly="0" labelOnly="1" grandRow="1" outline="0" fieldPosition="0"/>
    </format>
    <format dxfId="31">
      <pivotArea dataOnly="0" labelOnly="1" outline="0" axis="axisValues" fieldPosition="0"/>
    </format>
    <format dxfId="30">
      <pivotArea type="all" dataOnly="0" outline="0" fieldPosition="0"/>
    </format>
    <format dxfId="29">
      <pivotArea outline="0" collapsedLevelsAreSubtotals="1" fieldPosition="0"/>
    </format>
    <format dxfId="28">
      <pivotArea field="1" type="button" dataOnly="0" labelOnly="1" outline="0" axis="axisRow" fieldPosition="1"/>
    </format>
    <format dxfId="27">
      <pivotArea dataOnly="0" labelOnly="1" fieldPosition="0">
        <references count="1">
          <reference field="1" count="0"/>
        </references>
      </pivotArea>
    </format>
    <format dxfId="26">
      <pivotArea dataOnly="0" labelOnly="1" grandRow="1" outline="0" fieldPosition="0"/>
    </format>
    <format dxfId="25">
      <pivotArea dataOnly="0" labelOnly="1" outline="0" axis="axisValues" fieldPosition="0"/>
    </format>
    <format dxfId="24">
      <pivotArea outline="0" fieldPosition="0">
        <references count="1">
          <reference field="4294967294" count="1">
            <x v="1"/>
          </reference>
        </references>
      </pivotArea>
    </format>
    <format dxfId="23">
      <pivotArea outline="0" collapsedLevelsAreSubtotals="1" fieldPosition="0">
        <references count="3">
          <reference field="4294967294" count="1" selected="0">
            <x v="0"/>
          </reference>
          <reference field="0" count="0" selected="0"/>
          <reference field="1" count="0" selected="0"/>
        </references>
      </pivotArea>
    </format>
    <format dxfId="22">
      <pivotArea field="0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v.uk/government/statistics/self-employment-income-support-scheme-statistics-september-2020" TargetMode="External"/><Relationship Id="rId2" Type="http://schemas.openxmlformats.org/officeDocument/2006/relationships/hyperlink" Target="https://www.gov.uk/government/statistics/self-employment-income-support-scheme-statistics-august-2020" TargetMode="External"/><Relationship Id="rId1" Type="http://schemas.openxmlformats.org/officeDocument/2006/relationships/hyperlink" Target="https://www.gov.uk/government/statistics/self-employment-income-support-scheme-statistics-july-2020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gov.uk/government/statistics/self-employment-income-support-scheme-statistics-november-2020" TargetMode="External"/><Relationship Id="rId4" Type="http://schemas.openxmlformats.org/officeDocument/2006/relationships/hyperlink" Target="https://www.gov.uk/government/statistics/self-employment-income-support-scheme-statistics-october-202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9E202-917A-4783-A8F4-1F16FD339219}">
  <dimension ref="A1:A13"/>
  <sheetViews>
    <sheetView tabSelected="1" workbookViewId="0"/>
  </sheetViews>
  <sheetFormatPr defaultRowHeight="15" x14ac:dyDescent="0.25"/>
  <cols>
    <col min="1" max="1" width="133.85546875" customWidth="1"/>
  </cols>
  <sheetData>
    <row r="1" spans="1:1" ht="21" x14ac:dyDescent="0.25">
      <c r="A1" s="1" t="s">
        <v>0</v>
      </c>
    </row>
    <row r="2" spans="1:1" x14ac:dyDescent="0.25">
      <c r="A2" s="28" t="s">
        <v>89</v>
      </c>
    </row>
    <row r="3" spans="1:1" x14ac:dyDescent="0.25">
      <c r="A3" s="2" t="s">
        <v>90</v>
      </c>
    </row>
    <row r="4" spans="1:1" x14ac:dyDescent="0.25">
      <c r="A4" s="2" t="s">
        <v>109</v>
      </c>
    </row>
    <row r="5" spans="1:1" x14ac:dyDescent="0.25">
      <c r="A5" s="2" t="s">
        <v>114</v>
      </c>
    </row>
    <row r="6" spans="1:1" x14ac:dyDescent="0.25">
      <c r="A6" s="2" t="s">
        <v>124</v>
      </c>
    </row>
    <row r="7" spans="1:1" x14ac:dyDescent="0.25">
      <c r="A7" s="2" t="s">
        <v>125</v>
      </c>
    </row>
    <row r="9" spans="1:1" x14ac:dyDescent="0.25">
      <c r="A9" t="s">
        <v>91</v>
      </c>
    </row>
    <row r="10" spans="1:1" ht="45" x14ac:dyDescent="0.25">
      <c r="A10" s="3" t="s">
        <v>92</v>
      </c>
    </row>
    <row r="12" spans="1:1" ht="15.75" x14ac:dyDescent="0.25">
      <c r="A12" t="s">
        <v>128</v>
      </c>
    </row>
    <row r="13" spans="1:1" ht="15.75" x14ac:dyDescent="0.25">
      <c r="A13" t="s">
        <v>129</v>
      </c>
    </row>
  </sheetData>
  <hyperlinks>
    <hyperlink ref="A3" r:id="rId1" xr:uid="{C0F4619A-3024-47B7-9A64-01F8549E94B3}"/>
    <hyperlink ref="A4" r:id="rId2" xr:uid="{1BDB55FC-97AF-444B-8EB6-8A837B04FB07}"/>
    <hyperlink ref="A5" r:id="rId3" xr:uid="{49833A1B-8350-477E-80F6-A6BE395BACD1}"/>
    <hyperlink ref="A6" r:id="rId4" xr:uid="{871F5CAC-B41A-4A3F-9CC2-3A2967BAFD5A}"/>
    <hyperlink ref="A7" r:id="rId5" xr:uid="{0F9E67DA-ECF6-47E7-9AD0-929D66AAFE8F}"/>
  </hyperlink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8E840-A6F2-4BDD-98B1-3006D6845B39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E298F-7BFC-4530-92E7-E866E0B44F7E}">
  <dimension ref="A1:L62"/>
  <sheetViews>
    <sheetView zoomScale="80" zoomScaleNormal="80" workbookViewId="0">
      <selection sqref="A1:B1"/>
    </sheetView>
  </sheetViews>
  <sheetFormatPr defaultRowHeight="15" x14ac:dyDescent="0.25"/>
  <cols>
    <col min="1" max="1" width="6.5703125" customWidth="1"/>
    <col min="2" max="2" width="26.28515625" customWidth="1"/>
    <col min="3" max="3" width="70.7109375" bestFit="1" customWidth="1"/>
    <col min="4" max="4" width="23" bestFit="1" customWidth="1"/>
    <col min="5" max="6" width="14.28515625" bestFit="1" customWidth="1"/>
    <col min="7" max="11" width="11" bestFit="1" customWidth="1"/>
    <col min="12" max="12" width="11" customWidth="1"/>
    <col min="13" max="13" width="20.85546875" customWidth="1"/>
  </cols>
  <sheetData>
    <row r="1" spans="1:12" ht="42" customHeight="1" x14ac:dyDescent="0.25">
      <c r="A1" s="45" t="s">
        <v>93</v>
      </c>
      <c r="B1" s="45"/>
    </row>
    <row r="4" spans="1:12" ht="15.75" x14ac:dyDescent="0.25">
      <c r="G4" s="46" t="s">
        <v>115</v>
      </c>
      <c r="H4" s="47"/>
      <c r="I4" s="48"/>
      <c r="J4" s="52" t="s">
        <v>116</v>
      </c>
      <c r="K4" s="53"/>
      <c r="L4" s="53"/>
    </row>
    <row r="5" spans="1:12" ht="15" customHeight="1" x14ac:dyDescent="0.25">
      <c r="E5" s="44" t="s">
        <v>115</v>
      </c>
      <c r="F5" s="44" t="s">
        <v>116</v>
      </c>
      <c r="G5" s="54" t="s">
        <v>94</v>
      </c>
      <c r="H5" s="55"/>
      <c r="I5" s="55"/>
      <c r="J5" s="55"/>
      <c r="K5" s="55"/>
      <c r="L5" s="55"/>
    </row>
    <row r="6" spans="1:12" ht="45" x14ac:dyDescent="0.25">
      <c r="B6" s="10" t="s">
        <v>62</v>
      </c>
      <c r="C6" s="10" t="s">
        <v>63</v>
      </c>
      <c r="D6" s="41" t="s">
        <v>126</v>
      </c>
      <c r="E6" s="41" t="s">
        <v>118</v>
      </c>
      <c r="F6" s="41" t="s">
        <v>119</v>
      </c>
      <c r="G6" s="16">
        <v>43952</v>
      </c>
      <c r="H6" s="16">
        <v>43983</v>
      </c>
      <c r="I6" s="16">
        <v>44013</v>
      </c>
      <c r="J6" s="16">
        <v>44044</v>
      </c>
      <c r="K6" s="16">
        <v>44075</v>
      </c>
      <c r="L6" s="16">
        <v>44105</v>
      </c>
    </row>
    <row r="7" spans="1:12" x14ac:dyDescent="0.25">
      <c r="B7" s="11" t="s">
        <v>37</v>
      </c>
      <c r="C7" s="11" t="s">
        <v>38</v>
      </c>
      <c r="D7" s="12">
        <v>7600</v>
      </c>
      <c r="E7" s="36">
        <v>0.74</v>
      </c>
      <c r="F7" s="36">
        <v>0.66</v>
      </c>
      <c r="G7" s="12">
        <v>5300</v>
      </c>
      <c r="H7" s="12">
        <v>5500</v>
      </c>
      <c r="I7" s="12">
        <v>5600</v>
      </c>
      <c r="J7" s="12">
        <v>4400</v>
      </c>
      <c r="K7" s="12">
        <v>4800</v>
      </c>
      <c r="L7" s="12">
        <v>5000</v>
      </c>
    </row>
    <row r="8" spans="1:12" x14ac:dyDescent="0.25">
      <c r="B8" s="11" t="s">
        <v>3</v>
      </c>
      <c r="C8" s="11" t="s">
        <v>4</v>
      </c>
      <c r="D8" s="12">
        <v>11100</v>
      </c>
      <c r="E8" s="36">
        <v>0.79</v>
      </c>
      <c r="F8" s="36">
        <v>0.72</v>
      </c>
      <c r="G8" s="12">
        <v>8100</v>
      </c>
      <c r="H8" s="12">
        <v>8700</v>
      </c>
      <c r="I8" s="12">
        <v>8800</v>
      </c>
      <c r="J8" s="12">
        <v>7200</v>
      </c>
      <c r="K8" s="12">
        <v>7900</v>
      </c>
      <c r="L8" s="12">
        <v>8100</v>
      </c>
    </row>
    <row r="9" spans="1:12" x14ac:dyDescent="0.25">
      <c r="B9" s="11" t="s">
        <v>5</v>
      </c>
      <c r="C9" s="11" t="s">
        <v>6</v>
      </c>
      <c r="D9" s="12">
        <v>9000</v>
      </c>
      <c r="E9" s="36">
        <v>0.76</v>
      </c>
      <c r="F9" s="36">
        <v>0.67</v>
      </c>
      <c r="G9" s="12">
        <v>6500</v>
      </c>
      <c r="H9" s="12">
        <v>6800</v>
      </c>
      <c r="I9" s="12">
        <v>6900</v>
      </c>
      <c r="J9" s="12">
        <v>5200</v>
      </c>
      <c r="K9" s="12">
        <v>5800</v>
      </c>
      <c r="L9" s="12">
        <v>6000</v>
      </c>
    </row>
    <row r="10" spans="1:12" x14ac:dyDescent="0.25">
      <c r="B10" s="11" t="s">
        <v>7</v>
      </c>
      <c r="C10" s="11" t="s">
        <v>8</v>
      </c>
      <c r="D10" s="12">
        <v>4400</v>
      </c>
      <c r="E10" s="36">
        <v>0.76</v>
      </c>
      <c r="F10" s="36">
        <v>0.69</v>
      </c>
      <c r="G10" s="12">
        <v>3100</v>
      </c>
      <c r="H10" s="12">
        <v>3300</v>
      </c>
      <c r="I10" s="12">
        <v>3300</v>
      </c>
      <c r="J10" s="12">
        <v>2600</v>
      </c>
      <c r="K10" s="12">
        <v>2900</v>
      </c>
      <c r="L10" s="12">
        <v>3000</v>
      </c>
    </row>
    <row r="11" spans="1:12" x14ac:dyDescent="0.25">
      <c r="B11" s="11" t="s">
        <v>39</v>
      </c>
      <c r="C11" s="11" t="s">
        <v>40</v>
      </c>
      <c r="D11" s="12">
        <v>8300</v>
      </c>
      <c r="E11" s="36">
        <v>0.76</v>
      </c>
      <c r="F11" s="36">
        <v>0.68</v>
      </c>
      <c r="G11" s="12">
        <v>5900</v>
      </c>
      <c r="H11" s="12">
        <v>6200</v>
      </c>
      <c r="I11" s="12">
        <v>6300</v>
      </c>
      <c r="J11" s="12">
        <v>4900</v>
      </c>
      <c r="K11" s="12">
        <v>5400</v>
      </c>
      <c r="L11" s="12">
        <v>5700</v>
      </c>
    </row>
    <row r="12" spans="1:12" x14ac:dyDescent="0.25">
      <c r="B12" s="11" t="s">
        <v>9</v>
      </c>
      <c r="C12" s="11" t="s">
        <v>10</v>
      </c>
      <c r="D12" s="12">
        <v>5800</v>
      </c>
      <c r="E12" s="36">
        <v>0.81</v>
      </c>
      <c r="F12" s="36">
        <v>0.74</v>
      </c>
      <c r="G12" s="12">
        <v>4400</v>
      </c>
      <c r="H12" s="12">
        <v>4600</v>
      </c>
      <c r="I12" s="12">
        <v>4700</v>
      </c>
      <c r="J12" s="12">
        <v>3800</v>
      </c>
      <c r="K12" s="12">
        <v>4200</v>
      </c>
      <c r="L12" s="12">
        <v>4300</v>
      </c>
    </row>
    <row r="13" spans="1:12" x14ac:dyDescent="0.25">
      <c r="B13" s="11" t="s">
        <v>11</v>
      </c>
      <c r="C13" s="11" t="s">
        <v>12</v>
      </c>
      <c r="D13" s="12">
        <v>9200</v>
      </c>
      <c r="E13" s="36">
        <v>0.77</v>
      </c>
      <c r="F13" s="36">
        <v>0.68</v>
      </c>
      <c r="G13" s="12">
        <v>6600</v>
      </c>
      <c r="H13" s="12">
        <v>6900</v>
      </c>
      <c r="I13" s="12">
        <v>7100</v>
      </c>
      <c r="J13" s="12">
        <v>5500</v>
      </c>
      <c r="K13" s="12">
        <v>6100</v>
      </c>
      <c r="L13" s="12">
        <v>6300</v>
      </c>
    </row>
    <row r="14" spans="1:12" x14ac:dyDescent="0.25">
      <c r="B14" s="11" t="s">
        <v>13</v>
      </c>
      <c r="C14" s="11" t="s">
        <v>14</v>
      </c>
      <c r="D14" s="12">
        <v>9900</v>
      </c>
      <c r="E14" s="36">
        <v>0.77</v>
      </c>
      <c r="F14" s="36">
        <v>0.69</v>
      </c>
      <c r="G14" s="12">
        <v>7200</v>
      </c>
      <c r="H14" s="12">
        <v>7600</v>
      </c>
      <c r="I14" s="12">
        <v>7700</v>
      </c>
      <c r="J14" s="12">
        <v>6000</v>
      </c>
      <c r="K14" s="12">
        <v>6700</v>
      </c>
      <c r="L14" s="12">
        <v>6900</v>
      </c>
    </row>
    <row r="15" spans="1:12" x14ac:dyDescent="0.25">
      <c r="B15" s="11" t="s">
        <v>41</v>
      </c>
      <c r="C15" s="11" t="s">
        <v>42</v>
      </c>
      <c r="D15" s="12">
        <v>6300</v>
      </c>
      <c r="E15" s="36">
        <v>0.79</v>
      </c>
      <c r="F15" s="36">
        <v>0.72</v>
      </c>
      <c r="G15" s="12">
        <v>4600</v>
      </c>
      <c r="H15" s="12">
        <v>4900</v>
      </c>
      <c r="I15" s="12">
        <v>5000</v>
      </c>
      <c r="J15" s="12">
        <v>4000</v>
      </c>
      <c r="K15" s="12">
        <v>4400</v>
      </c>
      <c r="L15" s="12">
        <v>4600</v>
      </c>
    </row>
    <row r="16" spans="1:12" x14ac:dyDescent="0.25">
      <c r="B16" s="11" t="s">
        <v>43</v>
      </c>
      <c r="C16" s="11" t="s">
        <v>44</v>
      </c>
      <c r="D16" s="12">
        <v>6200</v>
      </c>
      <c r="E16" s="36">
        <v>0.75</v>
      </c>
      <c r="F16" s="36">
        <v>0.66</v>
      </c>
      <c r="G16" s="12">
        <v>4400</v>
      </c>
      <c r="H16" s="12">
        <v>4600</v>
      </c>
      <c r="I16" s="12">
        <v>4600</v>
      </c>
      <c r="J16" s="12">
        <v>3600</v>
      </c>
      <c r="K16" s="12">
        <v>4000</v>
      </c>
      <c r="L16" s="12">
        <v>4100</v>
      </c>
    </row>
    <row r="17" spans="2:12" x14ac:dyDescent="0.25">
      <c r="B17" s="11" t="s">
        <v>27</v>
      </c>
      <c r="C17" s="11" t="s">
        <v>28</v>
      </c>
      <c r="D17" s="12">
        <v>5700</v>
      </c>
      <c r="E17" s="36">
        <v>0.77</v>
      </c>
      <c r="F17" s="36">
        <v>0.69</v>
      </c>
      <c r="G17" s="12">
        <v>4100</v>
      </c>
      <c r="H17" s="12">
        <v>4400</v>
      </c>
      <c r="I17" s="12">
        <v>4400</v>
      </c>
      <c r="J17" s="12">
        <v>3500</v>
      </c>
      <c r="K17" s="12">
        <v>3800</v>
      </c>
      <c r="L17" s="12">
        <v>4000</v>
      </c>
    </row>
    <row r="18" spans="2:12" x14ac:dyDescent="0.25">
      <c r="B18" s="11" t="s">
        <v>15</v>
      </c>
      <c r="C18" s="11" t="s">
        <v>16</v>
      </c>
      <c r="D18" s="12">
        <v>9600</v>
      </c>
      <c r="E18" s="36">
        <v>0.79</v>
      </c>
      <c r="F18" s="36">
        <v>0.73</v>
      </c>
      <c r="G18" s="12">
        <v>6900</v>
      </c>
      <c r="H18" s="12">
        <v>7400</v>
      </c>
      <c r="I18" s="12">
        <v>7600</v>
      </c>
      <c r="J18" s="12">
        <v>6100</v>
      </c>
      <c r="K18" s="12">
        <v>6700</v>
      </c>
      <c r="L18" s="12">
        <v>7000</v>
      </c>
    </row>
    <row r="19" spans="2:12" x14ac:dyDescent="0.25">
      <c r="B19" s="11" t="s">
        <v>51</v>
      </c>
      <c r="C19" s="11" t="s">
        <v>52</v>
      </c>
      <c r="D19" s="12">
        <v>6200</v>
      </c>
      <c r="E19" s="36">
        <v>0.76</v>
      </c>
      <c r="F19" s="36">
        <v>0.67</v>
      </c>
      <c r="G19" s="12">
        <v>4400</v>
      </c>
      <c r="H19" s="12">
        <v>4600</v>
      </c>
      <c r="I19" s="12">
        <v>4700</v>
      </c>
      <c r="J19" s="12">
        <v>3600</v>
      </c>
      <c r="K19" s="12">
        <v>4000</v>
      </c>
      <c r="L19" s="12">
        <v>4200</v>
      </c>
    </row>
    <row r="20" spans="2:12" x14ac:dyDescent="0.25">
      <c r="B20" s="11" t="s">
        <v>45</v>
      </c>
      <c r="C20" s="11" t="s">
        <v>46</v>
      </c>
      <c r="D20" s="12">
        <v>6600</v>
      </c>
      <c r="E20" s="36">
        <v>0.77</v>
      </c>
      <c r="F20" s="36">
        <v>0.7</v>
      </c>
      <c r="G20" s="12">
        <v>4600</v>
      </c>
      <c r="H20" s="12">
        <v>5000</v>
      </c>
      <c r="I20" s="12">
        <v>5100</v>
      </c>
      <c r="J20" s="12">
        <v>4000</v>
      </c>
      <c r="K20" s="12">
        <v>4400</v>
      </c>
      <c r="L20" s="12">
        <v>4600</v>
      </c>
    </row>
    <row r="21" spans="2:12" x14ac:dyDescent="0.25">
      <c r="B21" s="11" t="s">
        <v>17</v>
      </c>
      <c r="C21" s="11" t="s">
        <v>18</v>
      </c>
      <c r="D21" s="12">
        <v>5400</v>
      </c>
      <c r="E21" s="36">
        <v>0.8</v>
      </c>
      <c r="F21" s="36">
        <v>0.74</v>
      </c>
      <c r="G21" s="12">
        <v>4000</v>
      </c>
      <c r="H21" s="12">
        <v>4200</v>
      </c>
      <c r="I21" s="12">
        <v>4300</v>
      </c>
      <c r="J21" s="12">
        <v>3600</v>
      </c>
      <c r="K21" s="12">
        <v>3900</v>
      </c>
      <c r="L21" s="12">
        <v>4100</v>
      </c>
    </row>
    <row r="22" spans="2:12" x14ac:dyDescent="0.25">
      <c r="B22" s="11" t="s">
        <v>29</v>
      </c>
      <c r="C22" s="11" t="s">
        <v>30</v>
      </c>
      <c r="D22" s="12">
        <v>6400</v>
      </c>
      <c r="E22" s="36">
        <v>0.78</v>
      </c>
      <c r="F22" s="36">
        <v>0.71</v>
      </c>
      <c r="G22" s="12">
        <v>4700</v>
      </c>
      <c r="H22" s="12">
        <v>4900</v>
      </c>
      <c r="I22" s="12">
        <v>5000</v>
      </c>
      <c r="J22" s="12">
        <v>3900</v>
      </c>
      <c r="K22" s="12">
        <v>4400</v>
      </c>
      <c r="L22" s="12">
        <v>4600</v>
      </c>
    </row>
    <row r="23" spans="2:12" x14ac:dyDescent="0.25">
      <c r="B23" s="11" t="s">
        <v>31</v>
      </c>
      <c r="C23" s="11" t="s">
        <v>32</v>
      </c>
      <c r="D23" s="12">
        <v>6900</v>
      </c>
      <c r="E23" s="36">
        <v>0.77</v>
      </c>
      <c r="F23" s="36">
        <v>0.68</v>
      </c>
      <c r="G23" s="12">
        <v>5000</v>
      </c>
      <c r="H23" s="12">
        <v>5200</v>
      </c>
      <c r="I23" s="12">
        <v>5300</v>
      </c>
      <c r="J23" s="12">
        <v>4000</v>
      </c>
      <c r="K23" s="12">
        <v>4500</v>
      </c>
      <c r="L23" s="12">
        <v>4700</v>
      </c>
    </row>
    <row r="24" spans="2:12" x14ac:dyDescent="0.25">
      <c r="B24" s="11" t="s">
        <v>47</v>
      </c>
      <c r="C24" s="11" t="s">
        <v>48</v>
      </c>
      <c r="D24" s="12">
        <v>10300</v>
      </c>
      <c r="E24" s="36">
        <v>0.76</v>
      </c>
      <c r="F24" s="36">
        <v>0.68</v>
      </c>
      <c r="G24" s="12">
        <v>7200</v>
      </c>
      <c r="H24" s="12">
        <v>7700</v>
      </c>
      <c r="I24" s="12">
        <v>7800</v>
      </c>
      <c r="J24" s="12">
        <v>6100</v>
      </c>
      <c r="K24" s="12">
        <v>6800</v>
      </c>
      <c r="L24" s="12">
        <v>7000</v>
      </c>
    </row>
    <row r="25" spans="2:12" x14ac:dyDescent="0.25">
      <c r="B25" s="11" t="s">
        <v>19</v>
      </c>
      <c r="C25" s="11" t="s">
        <v>20</v>
      </c>
      <c r="D25" s="12">
        <v>4300</v>
      </c>
      <c r="E25" s="36">
        <v>0.75</v>
      </c>
      <c r="F25" s="36">
        <v>0.66</v>
      </c>
      <c r="G25" s="12">
        <v>3000</v>
      </c>
      <c r="H25" s="12">
        <v>3100</v>
      </c>
      <c r="I25" s="12">
        <v>3200</v>
      </c>
      <c r="J25" s="12">
        <v>2400</v>
      </c>
      <c r="K25" s="12">
        <v>2700</v>
      </c>
      <c r="L25" s="12">
        <v>2800</v>
      </c>
    </row>
    <row r="26" spans="2:12" x14ac:dyDescent="0.25">
      <c r="B26" s="11" t="s">
        <v>61</v>
      </c>
      <c r="C26" s="11" t="s">
        <v>67</v>
      </c>
      <c r="D26" s="12">
        <v>16300</v>
      </c>
      <c r="E26" s="36">
        <v>0.79</v>
      </c>
      <c r="F26" s="36">
        <v>0.72</v>
      </c>
      <c r="G26" s="12">
        <v>11900</v>
      </c>
      <c r="H26" s="12">
        <v>12700</v>
      </c>
      <c r="I26" s="12">
        <v>12900</v>
      </c>
      <c r="J26" s="12">
        <v>10500</v>
      </c>
      <c r="K26" s="12">
        <v>11400</v>
      </c>
      <c r="L26" s="12">
        <v>11800</v>
      </c>
    </row>
    <row r="27" spans="2:12" x14ac:dyDescent="0.25">
      <c r="B27" s="11" t="s">
        <v>21</v>
      </c>
      <c r="C27" s="11" t="s">
        <v>22</v>
      </c>
      <c r="D27" s="12">
        <v>5000</v>
      </c>
      <c r="E27" s="36">
        <v>0.79</v>
      </c>
      <c r="F27" s="36">
        <v>0.71</v>
      </c>
      <c r="G27" s="12">
        <v>3700</v>
      </c>
      <c r="H27" s="12">
        <v>3900</v>
      </c>
      <c r="I27" s="12">
        <v>3900</v>
      </c>
      <c r="J27" s="12">
        <v>3100</v>
      </c>
      <c r="K27" s="12">
        <v>3400</v>
      </c>
      <c r="L27" s="12">
        <v>3500</v>
      </c>
    </row>
    <row r="28" spans="2:12" x14ac:dyDescent="0.25">
      <c r="B28" s="11" t="s">
        <v>33</v>
      </c>
      <c r="C28" s="11" t="s">
        <v>34</v>
      </c>
      <c r="D28" s="12">
        <v>6400</v>
      </c>
      <c r="E28" s="36">
        <v>0.74</v>
      </c>
      <c r="F28" s="36">
        <v>0.64</v>
      </c>
      <c r="G28" s="12">
        <v>4400</v>
      </c>
      <c r="H28" s="12">
        <v>4600</v>
      </c>
      <c r="I28" s="12">
        <v>4700</v>
      </c>
      <c r="J28" s="12">
        <v>3500</v>
      </c>
      <c r="K28" s="12">
        <v>3900</v>
      </c>
      <c r="L28" s="12">
        <v>4100</v>
      </c>
    </row>
    <row r="29" spans="2:12" x14ac:dyDescent="0.25">
      <c r="B29" s="11" t="s">
        <v>49</v>
      </c>
      <c r="C29" s="11" t="s">
        <v>50</v>
      </c>
      <c r="D29" s="12">
        <v>6800</v>
      </c>
      <c r="E29" s="36">
        <v>0.74</v>
      </c>
      <c r="F29" s="36">
        <v>0.65</v>
      </c>
      <c r="G29" s="12">
        <v>4700</v>
      </c>
      <c r="H29" s="12">
        <v>5000</v>
      </c>
      <c r="I29" s="12">
        <v>5100</v>
      </c>
      <c r="J29" s="12">
        <v>3900</v>
      </c>
      <c r="K29" s="12">
        <v>4300</v>
      </c>
      <c r="L29" s="12">
        <v>4400</v>
      </c>
    </row>
    <row r="30" spans="2:12" x14ac:dyDescent="0.25">
      <c r="B30" s="11" t="s">
        <v>1</v>
      </c>
      <c r="C30" s="11" t="s">
        <v>68</v>
      </c>
      <c r="D30" s="12">
        <v>9800</v>
      </c>
      <c r="E30" s="36">
        <v>0.78</v>
      </c>
      <c r="F30" s="36">
        <v>0.71</v>
      </c>
      <c r="G30" s="12">
        <v>7200</v>
      </c>
      <c r="H30" s="12">
        <v>7500</v>
      </c>
      <c r="I30" s="12">
        <v>7600</v>
      </c>
      <c r="J30" s="12">
        <v>6100</v>
      </c>
      <c r="K30" s="12">
        <v>6700</v>
      </c>
      <c r="L30" s="12">
        <v>7000</v>
      </c>
    </row>
    <row r="31" spans="2:12" x14ac:dyDescent="0.25">
      <c r="B31" s="11" t="s">
        <v>53</v>
      </c>
      <c r="C31" s="11" t="s">
        <v>54</v>
      </c>
      <c r="D31" s="12">
        <v>8400</v>
      </c>
      <c r="E31" s="36">
        <v>0.76</v>
      </c>
      <c r="F31" s="36">
        <v>0.68</v>
      </c>
      <c r="G31" s="12">
        <v>6000</v>
      </c>
      <c r="H31" s="12">
        <v>6300</v>
      </c>
      <c r="I31" s="12">
        <v>6400</v>
      </c>
      <c r="J31" s="12">
        <v>5100</v>
      </c>
      <c r="K31" s="12">
        <v>5600</v>
      </c>
      <c r="L31" s="12">
        <v>5700</v>
      </c>
    </row>
    <row r="32" spans="2:12" x14ac:dyDescent="0.25">
      <c r="B32" s="11" t="s">
        <v>23</v>
      </c>
      <c r="C32" s="11" t="s">
        <v>24</v>
      </c>
      <c r="D32" s="12">
        <v>8100</v>
      </c>
      <c r="E32" s="36">
        <v>0.77</v>
      </c>
      <c r="F32" s="36">
        <v>0.69</v>
      </c>
      <c r="G32" s="12">
        <v>5800</v>
      </c>
      <c r="H32" s="12">
        <v>6100</v>
      </c>
      <c r="I32" s="12">
        <v>6200</v>
      </c>
      <c r="J32" s="12">
        <v>4900</v>
      </c>
      <c r="K32" s="12">
        <v>5400</v>
      </c>
      <c r="L32" s="12">
        <v>5600</v>
      </c>
    </row>
    <row r="33" spans="2:12" x14ac:dyDescent="0.25">
      <c r="B33" s="11" t="s">
        <v>55</v>
      </c>
      <c r="C33" s="11" t="s">
        <v>56</v>
      </c>
      <c r="D33" s="12">
        <v>8700</v>
      </c>
      <c r="E33" s="36">
        <v>0.78</v>
      </c>
      <c r="F33" s="36">
        <v>0.71</v>
      </c>
      <c r="G33" s="12">
        <v>6400</v>
      </c>
      <c r="H33" s="12">
        <v>6700</v>
      </c>
      <c r="I33" s="12">
        <v>6800</v>
      </c>
      <c r="J33" s="12">
        <v>5400</v>
      </c>
      <c r="K33" s="12">
        <v>6000</v>
      </c>
      <c r="L33" s="12">
        <v>6200</v>
      </c>
    </row>
    <row r="34" spans="2:12" x14ac:dyDescent="0.25">
      <c r="B34" s="11" t="s">
        <v>2</v>
      </c>
      <c r="C34" s="11" t="s">
        <v>69</v>
      </c>
      <c r="D34" s="12">
        <v>11800</v>
      </c>
      <c r="E34" s="36">
        <v>0.8</v>
      </c>
      <c r="F34" s="36">
        <v>0.75</v>
      </c>
      <c r="G34" s="12">
        <v>8500</v>
      </c>
      <c r="H34" s="12">
        <v>9200</v>
      </c>
      <c r="I34" s="12">
        <v>9400</v>
      </c>
      <c r="J34" s="12">
        <v>7700</v>
      </c>
      <c r="K34" s="12">
        <v>8600</v>
      </c>
      <c r="L34" s="12">
        <v>8900</v>
      </c>
    </row>
    <row r="35" spans="2:12" x14ac:dyDescent="0.25">
      <c r="B35" s="11" t="s">
        <v>57</v>
      </c>
      <c r="C35" s="11" t="s">
        <v>58</v>
      </c>
      <c r="D35" s="12">
        <v>7200</v>
      </c>
      <c r="E35" s="36">
        <v>0.75</v>
      </c>
      <c r="F35" s="36">
        <v>0.66</v>
      </c>
      <c r="G35" s="12">
        <v>5100</v>
      </c>
      <c r="H35" s="12">
        <v>5300</v>
      </c>
      <c r="I35" s="12">
        <v>5400</v>
      </c>
      <c r="J35" s="12">
        <v>4100</v>
      </c>
      <c r="K35" s="12">
        <v>4500</v>
      </c>
      <c r="L35" s="12">
        <v>4700</v>
      </c>
    </row>
    <row r="36" spans="2:12" x14ac:dyDescent="0.25">
      <c r="B36" s="11" t="s">
        <v>59</v>
      </c>
      <c r="C36" s="11" t="s">
        <v>60</v>
      </c>
      <c r="D36" s="12">
        <v>6900</v>
      </c>
      <c r="E36" s="36">
        <v>0.75</v>
      </c>
      <c r="F36" s="36">
        <v>0.66</v>
      </c>
      <c r="G36" s="12">
        <v>4800</v>
      </c>
      <c r="H36" s="12">
        <v>5100</v>
      </c>
      <c r="I36" s="12">
        <v>5100</v>
      </c>
      <c r="J36" s="12">
        <v>3800</v>
      </c>
      <c r="K36" s="12">
        <v>4300</v>
      </c>
      <c r="L36" s="12">
        <v>4500</v>
      </c>
    </row>
    <row r="37" spans="2:12" x14ac:dyDescent="0.25">
      <c r="B37" s="11" t="s">
        <v>25</v>
      </c>
      <c r="C37" s="11" t="s">
        <v>26</v>
      </c>
      <c r="D37" s="12">
        <v>5500</v>
      </c>
      <c r="E37" s="36">
        <v>0.74</v>
      </c>
      <c r="F37" s="36">
        <v>0.66</v>
      </c>
      <c r="G37" s="12">
        <v>3800</v>
      </c>
      <c r="H37" s="12">
        <v>4000</v>
      </c>
      <c r="I37" s="12">
        <v>4100</v>
      </c>
      <c r="J37" s="12">
        <v>3100</v>
      </c>
      <c r="K37" s="12">
        <v>3500</v>
      </c>
      <c r="L37" s="12">
        <v>3600</v>
      </c>
    </row>
    <row r="38" spans="2:12" x14ac:dyDescent="0.25">
      <c r="B38" s="11" t="s">
        <v>35</v>
      </c>
      <c r="C38" s="11" t="s">
        <v>36</v>
      </c>
      <c r="D38" s="12">
        <v>11600</v>
      </c>
      <c r="E38" s="36">
        <v>0.74</v>
      </c>
      <c r="F38" s="36">
        <v>0.64</v>
      </c>
      <c r="G38" s="12">
        <v>8100</v>
      </c>
      <c r="H38" s="12">
        <v>8500</v>
      </c>
      <c r="I38" s="12">
        <v>8600</v>
      </c>
      <c r="J38" s="12">
        <v>6300</v>
      </c>
      <c r="K38" s="12">
        <v>7100</v>
      </c>
      <c r="L38" s="12">
        <v>7400</v>
      </c>
    </row>
    <row r="39" spans="2:12" ht="15.75" x14ac:dyDescent="0.25">
      <c r="C39" s="29" t="s">
        <v>108</v>
      </c>
      <c r="D39" s="29"/>
      <c r="E39" s="29"/>
      <c r="F39" s="29"/>
      <c r="G39" s="31">
        <f t="shared" ref="G39:L39" si="0">SUM(G7:G38)</f>
        <v>180400</v>
      </c>
      <c r="H39" s="31">
        <f t="shared" si="0"/>
        <v>190500</v>
      </c>
      <c r="I39" s="31">
        <f t="shared" si="0"/>
        <v>193600</v>
      </c>
      <c r="J39" s="31">
        <f t="shared" si="0"/>
        <v>151900</v>
      </c>
      <c r="K39" s="31">
        <f t="shared" si="0"/>
        <v>168100</v>
      </c>
      <c r="L39" s="31">
        <f t="shared" si="0"/>
        <v>174400</v>
      </c>
    </row>
    <row r="40" spans="2:12" ht="15.75" x14ac:dyDescent="0.25">
      <c r="C40" s="42"/>
      <c r="D40" s="42"/>
      <c r="E40" s="42"/>
      <c r="F40" s="42"/>
      <c r="G40" s="43"/>
      <c r="H40" s="43"/>
      <c r="I40" s="43"/>
      <c r="J40" s="43"/>
    </row>
    <row r="41" spans="2:12" ht="15.75" x14ac:dyDescent="0.25">
      <c r="G41" s="49" t="s">
        <v>115</v>
      </c>
      <c r="H41" s="50"/>
      <c r="I41" s="51"/>
      <c r="J41" s="52" t="s">
        <v>116</v>
      </c>
      <c r="K41" s="53"/>
      <c r="L41" s="53"/>
    </row>
    <row r="42" spans="2:12" ht="15" customHeight="1" x14ac:dyDescent="0.25">
      <c r="G42" s="54" t="s">
        <v>94</v>
      </c>
      <c r="H42" s="55"/>
      <c r="I42" s="55"/>
      <c r="J42" s="55"/>
      <c r="K42" s="55"/>
      <c r="L42" s="55"/>
    </row>
    <row r="43" spans="2:12" x14ac:dyDescent="0.25">
      <c r="C43" s="10" t="s">
        <v>81</v>
      </c>
      <c r="D43" s="32" t="s">
        <v>120</v>
      </c>
      <c r="E43" s="32" t="s">
        <v>121</v>
      </c>
      <c r="F43" s="32" t="s">
        <v>122</v>
      </c>
      <c r="G43" s="16">
        <v>43952</v>
      </c>
      <c r="H43" s="16">
        <v>43983</v>
      </c>
      <c r="I43" s="16">
        <v>44013</v>
      </c>
      <c r="J43" s="16">
        <v>44044</v>
      </c>
      <c r="K43" s="16">
        <v>44075</v>
      </c>
      <c r="L43" s="16">
        <v>44105</v>
      </c>
    </row>
    <row r="44" spans="2:12" x14ac:dyDescent="0.25">
      <c r="C44" s="17" t="s">
        <v>95</v>
      </c>
      <c r="D44" s="33"/>
      <c r="E44" s="33"/>
      <c r="F44" s="33"/>
      <c r="G44" s="12">
        <v>56000</v>
      </c>
      <c r="H44" s="12">
        <v>61000</v>
      </c>
      <c r="I44" s="12">
        <v>62000</v>
      </c>
      <c r="J44" s="12">
        <v>45000</v>
      </c>
      <c r="K44" s="12">
        <v>52000</v>
      </c>
      <c r="L44" s="12">
        <v>54000</v>
      </c>
    </row>
    <row r="45" spans="2:12" x14ac:dyDescent="0.25">
      <c r="C45" s="17" t="s">
        <v>96</v>
      </c>
      <c r="D45" s="33"/>
      <c r="E45" s="33"/>
      <c r="F45" s="33"/>
      <c r="G45" s="12">
        <v>177000</v>
      </c>
      <c r="H45" s="12">
        <v>193000</v>
      </c>
      <c r="I45" s="12">
        <v>198000</v>
      </c>
      <c r="J45" s="12">
        <v>142000</v>
      </c>
      <c r="K45" s="12">
        <v>163000</v>
      </c>
      <c r="L45" s="12">
        <v>171000</v>
      </c>
    </row>
    <row r="46" spans="2:12" x14ac:dyDescent="0.25">
      <c r="C46" s="17" t="s">
        <v>97</v>
      </c>
      <c r="D46" s="33"/>
      <c r="E46" s="33"/>
      <c r="F46" s="33"/>
      <c r="G46" s="12">
        <v>50000</v>
      </c>
      <c r="H46" s="12">
        <v>59000</v>
      </c>
      <c r="I46" s="12">
        <v>63000</v>
      </c>
      <c r="J46" s="12">
        <v>33000</v>
      </c>
      <c r="K46" s="12">
        <v>43000</v>
      </c>
      <c r="L46" s="12">
        <v>48000</v>
      </c>
    </row>
    <row r="47" spans="2:12" x14ac:dyDescent="0.25">
      <c r="C47" s="17" t="s">
        <v>98</v>
      </c>
      <c r="D47" s="33"/>
      <c r="E47" s="33"/>
      <c r="F47" s="33"/>
      <c r="G47" s="12">
        <v>72000</v>
      </c>
      <c r="H47" s="12">
        <v>75000</v>
      </c>
      <c r="I47" s="12">
        <v>76000</v>
      </c>
      <c r="J47" s="12">
        <v>64000</v>
      </c>
      <c r="K47" s="12">
        <v>70000</v>
      </c>
      <c r="L47" s="12">
        <v>72000</v>
      </c>
    </row>
    <row r="48" spans="2:12" x14ac:dyDescent="0.25">
      <c r="C48" s="17" t="s">
        <v>84</v>
      </c>
      <c r="D48" s="33"/>
      <c r="E48" s="33"/>
      <c r="F48" s="33"/>
      <c r="G48" s="12">
        <v>801000</v>
      </c>
      <c r="H48" s="12">
        <v>867000</v>
      </c>
      <c r="I48" s="12">
        <v>884000</v>
      </c>
      <c r="J48" s="12">
        <v>693000</v>
      </c>
      <c r="K48" s="12">
        <v>772000</v>
      </c>
      <c r="L48" s="12">
        <v>800000</v>
      </c>
    </row>
    <row r="49" spans="2:12" x14ac:dyDescent="0.25">
      <c r="C49" s="17" t="s">
        <v>85</v>
      </c>
      <c r="D49" s="33"/>
      <c r="E49" s="33"/>
      <c r="F49" s="33"/>
      <c r="G49" s="12">
        <v>86000</v>
      </c>
      <c r="H49" s="12">
        <v>90000</v>
      </c>
      <c r="I49" s="12">
        <v>91000</v>
      </c>
      <c r="J49" s="12">
        <v>75000</v>
      </c>
      <c r="K49" s="12">
        <v>83000</v>
      </c>
      <c r="L49" s="12">
        <v>85000</v>
      </c>
    </row>
    <row r="50" spans="2:12" x14ac:dyDescent="0.25">
      <c r="C50" s="17" t="s">
        <v>99</v>
      </c>
      <c r="D50" s="33"/>
      <c r="E50" s="33"/>
      <c r="F50" s="33"/>
      <c r="G50" s="12">
        <v>13000</v>
      </c>
      <c r="H50" s="12">
        <v>13000</v>
      </c>
      <c r="I50" s="12">
        <v>13000</v>
      </c>
      <c r="J50" s="12">
        <v>11000</v>
      </c>
      <c r="K50" s="12">
        <v>12000</v>
      </c>
      <c r="L50" s="12">
        <v>12000</v>
      </c>
    </row>
    <row r="51" spans="2:12" x14ac:dyDescent="0.25">
      <c r="C51" s="17" t="s">
        <v>100</v>
      </c>
      <c r="D51" s="33"/>
      <c r="E51" s="33"/>
      <c r="F51" s="33"/>
      <c r="G51" s="12">
        <v>95000</v>
      </c>
      <c r="H51" s="12">
        <v>100000</v>
      </c>
      <c r="I51" s="12">
        <v>102000</v>
      </c>
      <c r="J51" s="12">
        <v>80000</v>
      </c>
      <c r="K51" s="12">
        <v>89000</v>
      </c>
      <c r="L51" s="12">
        <v>93000</v>
      </c>
    </row>
    <row r="52" spans="2:12" x14ac:dyDescent="0.25">
      <c r="C52" s="17" t="s">
        <v>101</v>
      </c>
      <c r="D52" s="33"/>
      <c r="E52" s="33"/>
      <c r="F52" s="33"/>
      <c r="G52" s="12">
        <v>23000</v>
      </c>
      <c r="H52" s="12">
        <v>24000</v>
      </c>
      <c r="I52" s="12">
        <v>24000</v>
      </c>
      <c r="J52" s="12">
        <v>19000</v>
      </c>
      <c r="K52" s="12">
        <v>21000</v>
      </c>
      <c r="L52" s="12">
        <v>22000</v>
      </c>
    </row>
    <row r="53" spans="2:12" x14ac:dyDescent="0.25">
      <c r="C53" s="17" t="s">
        <v>83</v>
      </c>
      <c r="D53" s="33"/>
      <c r="E53" s="33"/>
      <c r="F53" s="33"/>
      <c r="G53" s="12">
        <v>55000</v>
      </c>
      <c r="H53" s="12">
        <v>59000</v>
      </c>
      <c r="I53" s="12">
        <v>60000</v>
      </c>
      <c r="J53" s="12">
        <v>45000</v>
      </c>
      <c r="K53" s="12">
        <v>51000</v>
      </c>
      <c r="L53" s="12">
        <v>53000</v>
      </c>
    </row>
    <row r="54" spans="2:12" x14ac:dyDescent="0.25">
      <c r="C54" s="17" t="s">
        <v>102</v>
      </c>
      <c r="D54" s="33"/>
      <c r="E54" s="33"/>
      <c r="F54" s="33"/>
      <c r="G54" s="12">
        <v>178000</v>
      </c>
      <c r="H54" s="12">
        <v>186000</v>
      </c>
      <c r="I54" s="12">
        <v>188000</v>
      </c>
      <c r="J54" s="12">
        <v>152000</v>
      </c>
      <c r="K54" s="12">
        <v>167000</v>
      </c>
      <c r="L54" s="12">
        <v>173000</v>
      </c>
    </row>
    <row r="55" spans="2:12" x14ac:dyDescent="0.25">
      <c r="C55" s="17" t="s">
        <v>103</v>
      </c>
      <c r="D55" s="33"/>
      <c r="E55" s="33"/>
      <c r="F55" s="33"/>
      <c r="G55" s="12">
        <v>114000</v>
      </c>
      <c r="H55" s="12">
        <v>120000</v>
      </c>
      <c r="I55" s="12">
        <v>122000</v>
      </c>
      <c r="J55" s="12">
        <v>92000</v>
      </c>
      <c r="K55" s="12">
        <v>104000</v>
      </c>
      <c r="L55" s="12">
        <v>109000</v>
      </c>
    </row>
    <row r="56" spans="2:12" x14ac:dyDescent="0.25">
      <c r="C56" s="17" t="s">
        <v>104</v>
      </c>
      <c r="D56" s="33"/>
      <c r="E56" s="33"/>
      <c r="F56" s="33"/>
      <c r="G56" s="12">
        <v>4000</v>
      </c>
      <c r="H56" s="12">
        <v>5000</v>
      </c>
      <c r="I56" s="12">
        <v>5000</v>
      </c>
      <c r="J56" s="12">
        <v>4000</v>
      </c>
      <c r="K56" s="12">
        <v>4000</v>
      </c>
      <c r="L56" s="12">
        <v>5000</v>
      </c>
    </row>
    <row r="57" spans="2:12" x14ac:dyDescent="0.25">
      <c r="C57" s="17" t="s">
        <v>105</v>
      </c>
      <c r="D57" s="33"/>
      <c r="E57" s="33"/>
      <c r="F57" s="33"/>
      <c r="G57" s="12">
        <v>9000</v>
      </c>
      <c r="H57" s="12">
        <v>9000</v>
      </c>
      <c r="I57" s="12">
        <v>9000</v>
      </c>
      <c r="J57" s="12">
        <v>7000</v>
      </c>
      <c r="K57" s="12">
        <v>8000</v>
      </c>
      <c r="L57" s="12">
        <v>8000</v>
      </c>
    </row>
    <row r="58" spans="2:12" x14ac:dyDescent="0.25">
      <c r="C58" s="17" t="s">
        <v>106</v>
      </c>
      <c r="D58" s="33"/>
      <c r="E58" s="33"/>
      <c r="F58" s="33"/>
      <c r="G58" s="12">
        <v>206000</v>
      </c>
      <c r="H58" s="12">
        <v>221000</v>
      </c>
      <c r="I58" s="12">
        <v>225000</v>
      </c>
      <c r="J58" s="12">
        <v>196000</v>
      </c>
      <c r="K58" s="12">
        <v>212000</v>
      </c>
      <c r="L58" s="12">
        <v>217000</v>
      </c>
    </row>
    <row r="59" spans="2:12" x14ac:dyDescent="0.25">
      <c r="C59" s="17" t="s">
        <v>86</v>
      </c>
      <c r="D59" s="33"/>
      <c r="E59" s="33"/>
      <c r="F59" s="33"/>
      <c r="G59" s="12">
        <v>314000</v>
      </c>
      <c r="H59" s="12">
        <v>333000</v>
      </c>
      <c r="I59" s="12">
        <v>340000</v>
      </c>
      <c r="J59" s="12">
        <v>263000</v>
      </c>
      <c r="K59" s="12">
        <v>296000</v>
      </c>
      <c r="L59" s="12">
        <v>309000</v>
      </c>
    </row>
    <row r="60" spans="2:12" x14ac:dyDescent="0.25">
      <c r="C60" s="17" t="s">
        <v>107</v>
      </c>
      <c r="D60" s="33"/>
      <c r="E60" s="33"/>
      <c r="F60" s="33"/>
      <c r="G60" s="12">
        <v>127000</v>
      </c>
      <c r="H60" s="12">
        <v>137000</v>
      </c>
      <c r="I60" s="12">
        <v>140000</v>
      </c>
      <c r="J60" s="12">
        <v>98000</v>
      </c>
      <c r="K60" s="12">
        <v>114000</v>
      </c>
      <c r="L60" s="12">
        <v>120000</v>
      </c>
    </row>
    <row r="61" spans="2:12" ht="15.75" x14ac:dyDescent="0.25">
      <c r="B61" s="26"/>
      <c r="C61" s="29" t="s">
        <v>108</v>
      </c>
      <c r="D61" s="34"/>
      <c r="E61" s="34"/>
      <c r="F61" s="34"/>
      <c r="G61" s="31">
        <f t="shared" ref="G61:L61" si="1">SUM(G44:G60)</f>
        <v>2380000</v>
      </c>
      <c r="H61" s="31">
        <f t="shared" si="1"/>
        <v>2552000</v>
      </c>
      <c r="I61" s="31">
        <f t="shared" si="1"/>
        <v>2602000</v>
      </c>
      <c r="J61" s="31">
        <f t="shared" si="1"/>
        <v>2019000</v>
      </c>
      <c r="K61" s="31">
        <f t="shared" si="1"/>
        <v>2261000</v>
      </c>
      <c r="L61" s="31">
        <f t="shared" si="1"/>
        <v>2351000</v>
      </c>
    </row>
    <row r="62" spans="2:12" x14ac:dyDescent="0.25">
      <c r="B62" s="26"/>
      <c r="C62" s="15"/>
      <c r="D62" s="15"/>
      <c r="E62" s="15"/>
      <c r="F62" s="15"/>
    </row>
  </sheetData>
  <sortState xmlns:xlrd2="http://schemas.microsoft.com/office/spreadsheetml/2017/richdata2" ref="C44:C60">
    <sortCondition ref="C44:C60"/>
  </sortState>
  <mergeCells count="7">
    <mergeCell ref="A1:B1"/>
    <mergeCell ref="G4:I4"/>
    <mergeCell ref="G41:I41"/>
    <mergeCell ref="J41:L41"/>
    <mergeCell ref="G42:L42"/>
    <mergeCell ref="J4:L4"/>
    <mergeCell ref="G5:L5"/>
  </mergeCells>
  <pageMargins left="0.7" right="0.7" top="0.75" bottom="0.75" header="0.3" footer="0.3"/>
  <pageSetup paperSize="9" orientation="portrait" r:id="rId1"/>
  <ignoredErrors>
    <ignoredError sqref="G39:L39 G61:L6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15E2D-0F84-4A1E-A3B2-1A7FBA1CE061}">
  <dimension ref="A1:I58"/>
  <sheetViews>
    <sheetView zoomScale="80" zoomScaleNormal="80" workbookViewId="0"/>
  </sheetViews>
  <sheetFormatPr defaultRowHeight="15" x14ac:dyDescent="0.25"/>
  <cols>
    <col min="1" max="1" width="35.140625" customWidth="1"/>
    <col min="2" max="2" width="17" bestFit="1" customWidth="1"/>
    <col min="3" max="3" width="70.7109375" bestFit="1" customWidth="1"/>
    <col min="4" max="4" width="15" bestFit="1" customWidth="1"/>
    <col min="5" max="5" width="13.7109375" bestFit="1" customWidth="1"/>
    <col min="6" max="6" width="13.140625" bestFit="1" customWidth="1"/>
    <col min="7" max="7" width="14.42578125" bestFit="1" customWidth="1"/>
    <col min="8" max="8" width="14.28515625" bestFit="1" customWidth="1"/>
    <col min="9" max="9" width="13.85546875" bestFit="1" customWidth="1"/>
    <col min="10" max="28" width="7.140625" bestFit="1" customWidth="1"/>
    <col min="29" max="29" width="11.5703125" bestFit="1" customWidth="1"/>
  </cols>
  <sheetData>
    <row r="1" spans="1:9" ht="63" x14ac:dyDescent="0.25">
      <c r="A1" s="6" t="s">
        <v>93</v>
      </c>
    </row>
    <row r="4" spans="1:9" x14ac:dyDescent="0.25">
      <c r="B4" s="7" t="s">
        <v>64</v>
      </c>
      <c r="C4" s="7" t="s">
        <v>63</v>
      </c>
      <c r="D4" s="4" t="s">
        <v>88</v>
      </c>
      <c r="E4" s="4" t="s">
        <v>79</v>
      </c>
      <c r="F4" s="4" t="s">
        <v>110</v>
      </c>
      <c r="G4" s="4" t="s">
        <v>117</v>
      </c>
      <c r="H4" s="4" t="s">
        <v>123</v>
      </c>
      <c r="I4" s="4" t="s">
        <v>127</v>
      </c>
    </row>
    <row r="5" spans="1:9" x14ac:dyDescent="0.25">
      <c r="B5" s="4" t="s">
        <v>1</v>
      </c>
      <c r="C5" s="4" t="s">
        <v>68</v>
      </c>
      <c r="D5" s="5">
        <v>7200</v>
      </c>
      <c r="E5" s="5">
        <v>7500</v>
      </c>
      <c r="F5" s="5">
        <v>7600</v>
      </c>
      <c r="G5" s="5">
        <v>6100</v>
      </c>
      <c r="H5" s="5">
        <v>6700</v>
      </c>
      <c r="I5" s="5">
        <v>7000</v>
      </c>
    </row>
    <row r="6" spans="1:9" x14ac:dyDescent="0.25">
      <c r="B6" s="4" t="s">
        <v>2</v>
      </c>
      <c r="C6" s="4" t="s">
        <v>69</v>
      </c>
      <c r="D6" s="5">
        <v>8500</v>
      </c>
      <c r="E6" s="5">
        <v>9200</v>
      </c>
      <c r="F6" s="5">
        <v>9400</v>
      </c>
      <c r="G6" s="5">
        <v>7700</v>
      </c>
      <c r="H6" s="5">
        <v>8600</v>
      </c>
      <c r="I6" s="5">
        <v>8900</v>
      </c>
    </row>
    <row r="7" spans="1:9" x14ac:dyDescent="0.25">
      <c r="B7" s="4" t="s">
        <v>61</v>
      </c>
      <c r="C7" s="4" t="s">
        <v>67</v>
      </c>
      <c r="D7" s="5">
        <v>11900</v>
      </c>
      <c r="E7" s="5">
        <v>12700</v>
      </c>
      <c r="F7" s="5">
        <v>12900</v>
      </c>
      <c r="G7" s="5">
        <v>10500</v>
      </c>
      <c r="H7" s="5">
        <v>11400</v>
      </c>
      <c r="I7" s="5">
        <v>11800</v>
      </c>
    </row>
    <row r="8" spans="1:9" x14ac:dyDescent="0.25">
      <c r="B8" s="4" t="s">
        <v>27</v>
      </c>
      <c r="C8" s="4" t="s">
        <v>28</v>
      </c>
      <c r="D8" s="5">
        <v>4100</v>
      </c>
      <c r="E8" s="5">
        <v>4400</v>
      </c>
      <c r="F8" s="5">
        <v>4400</v>
      </c>
      <c r="G8" s="5">
        <v>3500</v>
      </c>
      <c r="H8" s="5">
        <v>3800</v>
      </c>
      <c r="I8" s="5">
        <v>4000</v>
      </c>
    </row>
    <row r="9" spans="1:9" x14ac:dyDescent="0.25">
      <c r="B9" s="4" t="s">
        <v>29</v>
      </c>
      <c r="C9" s="4" t="s">
        <v>30</v>
      </c>
      <c r="D9" s="5">
        <v>4700</v>
      </c>
      <c r="E9" s="5">
        <v>4900</v>
      </c>
      <c r="F9" s="5">
        <v>5000</v>
      </c>
      <c r="G9" s="5">
        <v>3900</v>
      </c>
      <c r="H9" s="5">
        <v>4400</v>
      </c>
      <c r="I9" s="5">
        <v>4600</v>
      </c>
    </row>
    <row r="10" spans="1:9" x14ac:dyDescent="0.25">
      <c r="B10" s="4" t="s">
        <v>31</v>
      </c>
      <c r="C10" s="4" t="s">
        <v>32</v>
      </c>
      <c r="D10" s="5">
        <v>5000</v>
      </c>
      <c r="E10" s="5">
        <v>5200</v>
      </c>
      <c r="F10" s="5">
        <v>5300</v>
      </c>
      <c r="G10" s="5">
        <v>4000</v>
      </c>
      <c r="H10" s="5">
        <v>4500</v>
      </c>
      <c r="I10" s="5">
        <v>4700</v>
      </c>
    </row>
    <row r="11" spans="1:9" x14ac:dyDescent="0.25">
      <c r="B11" s="4" t="s">
        <v>33</v>
      </c>
      <c r="C11" s="4" t="s">
        <v>34</v>
      </c>
      <c r="D11" s="5">
        <v>4400</v>
      </c>
      <c r="E11" s="5">
        <v>4600</v>
      </c>
      <c r="F11" s="5">
        <v>4700</v>
      </c>
      <c r="G11" s="5">
        <v>3500</v>
      </c>
      <c r="H11" s="5">
        <v>3900</v>
      </c>
      <c r="I11" s="5">
        <v>4100</v>
      </c>
    </row>
    <row r="12" spans="1:9" x14ac:dyDescent="0.25">
      <c r="B12" s="4" t="s">
        <v>35</v>
      </c>
      <c r="C12" s="4" t="s">
        <v>36</v>
      </c>
      <c r="D12" s="5">
        <v>8100</v>
      </c>
      <c r="E12" s="5">
        <v>8500</v>
      </c>
      <c r="F12" s="5">
        <v>8600</v>
      </c>
      <c r="G12" s="5">
        <v>6300</v>
      </c>
      <c r="H12" s="5">
        <v>7100</v>
      </c>
      <c r="I12" s="5">
        <v>7400</v>
      </c>
    </row>
    <row r="13" spans="1:9" x14ac:dyDescent="0.25">
      <c r="B13" s="4" t="s">
        <v>3</v>
      </c>
      <c r="C13" s="4" t="s">
        <v>4</v>
      </c>
      <c r="D13" s="5">
        <v>8100</v>
      </c>
      <c r="E13" s="5">
        <v>8700</v>
      </c>
      <c r="F13" s="5">
        <v>8800</v>
      </c>
      <c r="G13" s="5">
        <v>7200</v>
      </c>
      <c r="H13" s="5">
        <v>7900</v>
      </c>
      <c r="I13" s="5">
        <v>8100</v>
      </c>
    </row>
    <row r="14" spans="1:9" x14ac:dyDescent="0.25">
      <c r="B14" s="4" t="s">
        <v>5</v>
      </c>
      <c r="C14" s="4" t="s">
        <v>6</v>
      </c>
      <c r="D14" s="5">
        <v>6500</v>
      </c>
      <c r="E14" s="5">
        <v>6800</v>
      </c>
      <c r="F14" s="5">
        <v>6900</v>
      </c>
      <c r="G14" s="5">
        <v>5200</v>
      </c>
      <c r="H14" s="5">
        <v>5800</v>
      </c>
      <c r="I14" s="5">
        <v>6000</v>
      </c>
    </row>
    <row r="15" spans="1:9" x14ac:dyDescent="0.25">
      <c r="B15" s="4" t="s">
        <v>7</v>
      </c>
      <c r="C15" s="4" t="s">
        <v>8</v>
      </c>
      <c r="D15" s="5">
        <v>3100</v>
      </c>
      <c r="E15" s="5">
        <v>3300</v>
      </c>
      <c r="F15" s="5">
        <v>3300</v>
      </c>
      <c r="G15" s="5">
        <v>2600</v>
      </c>
      <c r="H15" s="5">
        <v>2900</v>
      </c>
      <c r="I15" s="5">
        <v>3000</v>
      </c>
    </row>
    <row r="16" spans="1:9" x14ac:dyDescent="0.25">
      <c r="B16" s="4" t="s">
        <v>9</v>
      </c>
      <c r="C16" s="4" t="s">
        <v>10</v>
      </c>
      <c r="D16" s="5">
        <v>4400</v>
      </c>
      <c r="E16" s="5">
        <v>4600</v>
      </c>
      <c r="F16" s="5">
        <v>4700</v>
      </c>
      <c r="G16" s="5">
        <v>3800</v>
      </c>
      <c r="H16" s="5">
        <v>4200</v>
      </c>
      <c r="I16" s="5">
        <v>4300</v>
      </c>
    </row>
    <row r="17" spans="2:9" x14ac:dyDescent="0.25">
      <c r="B17" s="4" t="s">
        <v>11</v>
      </c>
      <c r="C17" s="4" t="s">
        <v>12</v>
      </c>
      <c r="D17" s="5">
        <v>6600</v>
      </c>
      <c r="E17" s="5">
        <v>6900</v>
      </c>
      <c r="F17" s="5">
        <v>7100</v>
      </c>
      <c r="G17" s="5">
        <v>5500</v>
      </c>
      <c r="H17" s="5">
        <v>6100</v>
      </c>
      <c r="I17" s="5">
        <v>6300</v>
      </c>
    </row>
    <row r="18" spans="2:9" x14ac:dyDescent="0.25">
      <c r="B18" s="4" t="s">
        <v>13</v>
      </c>
      <c r="C18" s="4" t="s">
        <v>14</v>
      </c>
      <c r="D18" s="5">
        <v>7200</v>
      </c>
      <c r="E18" s="5">
        <v>7600</v>
      </c>
      <c r="F18" s="5">
        <v>7700</v>
      </c>
      <c r="G18" s="5">
        <v>6000</v>
      </c>
      <c r="H18" s="5">
        <v>6700</v>
      </c>
      <c r="I18" s="5">
        <v>6900</v>
      </c>
    </row>
    <row r="19" spans="2:9" x14ac:dyDescent="0.25">
      <c r="B19" s="4" t="s">
        <v>15</v>
      </c>
      <c r="C19" s="4" t="s">
        <v>16</v>
      </c>
      <c r="D19" s="5">
        <v>6900</v>
      </c>
      <c r="E19" s="5">
        <v>7400</v>
      </c>
      <c r="F19" s="5">
        <v>7600</v>
      </c>
      <c r="G19" s="5">
        <v>6100</v>
      </c>
      <c r="H19" s="5">
        <v>6700</v>
      </c>
      <c r="I19" s="5">
        <v>7000</v>
      </c>
    </row>
    <row r="20" spans="2:9" x14ac:dyDescent="0.25">
      <c r="B20" s="4" t="s">
        <v>17</v>
      </c>
      <c r="C20" s="4" t="s">
        <v>18</v>
      </c>
      <c r="D20" s="5">
        <v>4000</v>
      </c>
      <c r="E20" s="5">
        <v>4200</v>
      </c>
      <c r="F20" s="5">
        <v>4300</v>
      </c>
      <c r="G20" s="5">
        <v>3600</v>
      </c>
      <c r="H20" s="5">
        <v>3900</v>
      </c>
      <c r="I20" s="5">
        <v>4100</v>
      </c>
    </row>
    <row r="21" spans="2:9" x14ac:dyDescent="0.25">
      <c r="B21" s="4" t="s">
        <v>19</v>
      </c>
      <c r="C21" s="4" t="s">
        <v>20</v>
      </c>
      <c r="D21" s="5">
        <v>3000</v>
      </c>
      <c r="E21" s="5">
        <v>3100</v>
      </c>
      <c r="F21" s="5">
        <v>3200</v>
      </c>
      <c r="G21" s="5">
        <v>2400</v>
      </c>
      <c r="H21" s="5">
        <v>2700</v>
      </c>
      <c r="I21" s="5">
        <v>2800</v>
      </c>
    </row>
    <row r="22" spans="2:9" x14ac:dyDescent="0.25">
      <c r="B22" s="4" t="s">
        <v>21</v>
      </c>
      <c r="C22" s="4" t="s">
        <v>22</v>
      </c>
      <c r="D22" s="5">
        <v>3700</v>
      </c>
      <c r="E22" s="5">
        <v>3900</v>
      </c>
      <c r="F22" s="5">
        <v>3900</v>
      </c>
      <c r="G22" s="5">
        <v>3100</v>
      </c>
      <c r="H22" s="5">
        <v>3400</v>
      </c>
      <c r="I22" s="5">
        <v>3500</v>
      </c>
    </row>
    <row r="23" spans="2:9" x14ac:dyDescent="0.25">
      <c r="B23" s="4" t="s">
        <v>23</v>
      </c>
      <c r="C23" s="4" t="s">
        <v>24</v>
      </c>
      <c r="D23" s="5">
        <v>5800</v>
      </c>
      <c r="E23" s="5">
        <v>6100</v>
      </c>
      <c r="F23" s="5">
        <v>6200</v>
      </c>
      <c r="G23" s="5">
        <v>4900</v>
      </c>
      <c r="H23" s="5">
        <v>5400</v>
      </c>
      <c r="I23" s="5">
        <v>5600</v>
      </c>
    </row>
    <row r="24" spans="2:9" x14ac:dyDescent="0.25">
      <c r="B24" s="4" t="s">
        <v>25</v>
      </c>
      <c r="C24" s="4" t="s">
        <v>26</v>
      </c>
      <c r="D24" s="5">
        <v>3800</v>
      </c>
      <c r="E24" s="5">
        <v>4000</v>
      </c>
      <c r="F24" s="5">
        <v>4100</v>
      </c>
      <c r="G24" s="5">
        <v>3100</v>
      </c>
      <c r="H24" s="5">
        <v>3500</v>
      </c>
      <c r="I24" s="5">
        <v>3600</v>
      </c>
    </row>
    <row r="25" spans="2:9" x14ac:dyDescent="0.25">
      <c r="B25" s="4" t="s">
        <v>37</v>
      </c>
      <c r="C25" s="4" t="s">
        <v>38</v>
      </c>
      <c r="D25" s="5">
        <v>5300</v>
      </c>
      <c r="E25" s="5">
        <v>5500</v>
      </c>
      <c r="F25" s="5">
        <v>5600</v>
      </c>
      <c r="G25" s="5">
        <v>4400</v>
      </c>
      <c r="H25" s="5">
        <v>4800</v>
      </c>
      <c r="I25" s="5">
        <v>5000</v>
      </c>
    </row>
    <row r="26" spans="2:9" x14ac:dyDescent="0.25">
      <c r="B26" s="4" t="s">
        <v>39</v>
      </c>
      <c r="C26" s="4" t="s">
        <v>40</v>
      </c>
      <c r="D26" s="5">
        <v>5900</v>
      </c>
      <c r="E26" s="5">
        <v>6200</v>
      </c>
      <c r="F26" s="5">
        <v>6300</v>
      </c>
      <c r="G26" s="5">
        <v>4900</v>
      </c>
      <c r="H26" s="5">
        <v>5400</v>
      </c>
      <c r="I26" s="5">
        <v>5700</v>
      </c>
    </row>
    <row r="27" spans="2:9" x14ac:dyDescent="0.25">
      <c r="B27" s="4" t="s">
        <v>41</v>
      </c>
      <c r="C27" s="4" t="s">
        <v>42</v>
      </c>
      <c r="D27" s="5">
        <v>4600</v>
      </c>
      <c r="E27" s="5">
        <v>4900</v>
      </c>
      <c r="F27" s="5">
        <v>5000</v>
      </c>
      <c r="G27" s="5">
        <v>4000</v>
      </c>
      <c r="H27" s="5">
        <v>4400</v>
      </c>
      <c r="I27" s="5">
        <v>4600</v>
      </c>
    </row>
    <row r="28" spans="2:9" x14ac:dyDescent="0.25">
      <c r="B28" s="4" t="s">
        <v>43</v>
      </c>
      <c r="C28" s="4" t="s">
        <v>44</v>
      </c>
      <c r="D28" s="5">
        <v>4400</v>
      </c>
      <c r="E28" s="5">
        <v>4600</v>
      </c>
      <c r="F28" s="5">
        <v>4600</v>
      </c>
      <c r="G28" s="5">
        <v>3600</v>
      </c>
      <c r="H28" s="5">
        <v>4000</v>
      </c>
      <c r="I28" s="5">
        <v>4100</v>
      </c>
    </row>
    <row r="29" spans="2:9" x14ac:dyDescent="0.25">
      <c r="B29" s="4" t="s">
        <v>45</v>
      </c>
      <c r="C29" s="4" t="s">
        <v>46</v>
      </c>
      <c r="D29" s="5">
        <v>4600</v>
      </c>
      <c r="E29" s="5">
        <v>5000</v>
      </c>
      <c r="F29" s="5">
        <v>5100</v>
      </c>
      <c r="G29" s="5">
        <v>4000</v>
      </c>
      <c r="H29" s="5">
        <v>4400</v>
      </c>
      <c r="I29" s="5">
        <v>4600</v>
      </c>
    </row>
    <row r="30" spans="2:9" x14ac:dyDescent="0.25">
      <c r="B30" s="4" t="s">
        <v>47</v>
      </c>
      <c r="C30" s="4" t="s">
        <v>48</v>
      </c>
      <c r="D30" s="5">
        <v>7200</v>
      </c>
      <c r="E30" s="5">
        <v>7700</v>
      </c>
      <c r="F30" s="5">
        <v>7800</v>
      </c>
      <c r="G30" s="5">
        <v>6100</v>
      </c>
      <c r="H30" s="5">
        <v>6800</v>
      </c>
      <c r="I30" s="5">
        <v>7000</v>
      </c>
    </row>
    <row r="31" spans="2:9" x14ac:dyDescent="0.25">
      <c r="B31" s="4" t="s">
        <v>49</v>
      </c>
      <c r="C31" s="4" t="s">
        <v>50</v>
      </c>
      <c r="D31" s="5">
        <v>4700</v>
      </c>
      <c r="E31" s="5">
        <v>5000</v>
      </c>
      <c r="F31" s="5">
        <v>5100</v>
      </c>
      <c r="G31" s="5">
        <v>3900</v>
      </c>
      <c r="H31" s="5">
        <v>4300</v>
      </c>
      <c r="I31" s="5">
        <v>4400</v>
      </c>
    </row>
    <row r="32" spans="2:9" x14ac:dyDescent="0.25">
      <c r="B32" s="4" t="s">
        <v>51</v>
      </c>
      <c r="C32" s="4" t="s">
        <v>52</v>
      </c>
      <c r="D32" s="5">
        <v>4400</v>
      </c>
      <c r="E32" s="5">
        <v>4600</v>
      </c>
      <c r="F32" s="5">
        <v>4700</v>
      </c>
      <c r="G32" s="5">
        <v>3600</v>
      </c>
      <c r="H32" s="5">
        <v>4000</v>
      </c>
      <c r="I32" s="5">
        <v>4200</v>
      </c>
    </row>
    <row r="33" spans="2:9" x14ac:dyDescent="0.25">
      <c r="B33" s="4" t="s">
        <v>53</v>
      </c>
      <c r="C33" s="4" t="s">
        <v>54</v>
      </c>
      <c r="D33" s="5">
        <v>6000</v>
      </c>
      <c r="E33" s="5">
        <v>6300</v>
      </c>
      <c r="F33" s="5">
        <v>6400</v>
      </c>
      <c r="G33" s="5">
        <v>5100</v>
      </c>
      <c r="H33" s="5">
        <v>5600</v>
      </c>
      <c r="I33" s="5">
        <v>5700</v>
      </c>
    </row>
    <row r="34" spans="2:9" x14ac:dyDescent="0.25">
      <c r="B34" s="4" t="s">
        <v>55</v>
      </c>
      <c r="C34" s="4" t="s">
        <v>56</v>
      </c>
      <c r="D34" s="5">
        <v>6400</v>
      </c>
      <c r="E34" s="5">
        <v>6700</v>
      </c>
      <c r="F34" s="5">
        <v>6800</v>
      </c>
      <c r="G34" s="5">
        <v>5400</v>
      </c>
      <c r="H34" s="5">
        <v>6000</v>
      </c>
      <c r="I34" s="5">
        <v>6200</v>
      </c>
    </row>
    <row r="35" spans="2:9" x14ac:dyDescent="0.25">
      <c r="B35" s="4" t="s">
        <v>57</v>
      </c>
      <c r="C35" s="4" t="s">
        <v>58</v>
      </c>
      <c r="D35" s="5">
        <v>5100</v>
      </c>
      <c r="E35" s="5">
        <v>5300</v>
      </c>
      <c r="F35" s="5">
        <v>5400</v>
      </c>
      <c r="G35" s="5">
        <v>4100</v>
      </c>
      <c r="H35" s="5">
        <v>4500</v>
      </c>
      <c r="I35" s="5">
        <v>4700</v>
      </c>
    </row>
    <row r="36" spans="2:9" x14ac:dyDescent="0.25">
      <c r="B36" s="4" t="s">
        <v>59</v>
      </c>
      <c r="C36" s="4" t="s">
        <v>60</v>
      </c>
      <c r="D36" s="5">
        <v>4800</v>
      </c>
      <c r="E36" s="5">
        <v>5100</v>
      </c>
      <c r="F36" s="5">
        <v>5100</v>
      </c>
      <c r="G36" s="5">
        <v>3800</v>
      </c>
      <c r="H36" s="5">
        <v>4300</v>
      </c>
      <c r="I36" s="5">
        <v>4500</v>
      </c>
    </row>
    <row r="37" spans="2:9" x14ac:dyDescent="0.25">
      <c r="B37" s="4" t="s">
        <v>65</v>
      </c>
      <c r="C37" s="4"/>
      <c r="D37" s="5">
        <v>180400</v>
      </c>
      <c r="E37" s="5">
        <v>190500</v>
      </c>
      <c r="F37" s="5">
        <v>193600</v>
      </c>
      <c r="G37" s="5">
        <v>151900</v>
      </c>
      <c r="H37" s="5">
        <v>168100</v>
      </c>
      <c r="I37" s="5">
        <v>174400</v>
      </c>
    </row>
    <row r="40" spans="2:9" x14ac:dyDescent="0.25">
      <c r="C40" s="7" t="s">
        <v>64</v>
      </c>
      <c r="D40" s="4" t="s">
        <v>88</v>
      </c>
      <c r="E40" s="4" t="s">
        <v>79</v>
      </c>
      <c r="F40" s="4" t="s">
        <v>110</v>
      </c>
      <c r="G40" s="4" t="s">
        <v>117</v>
      </c>
      <c r="H40" s="4" t="s">
        <v>123</v>
      </c>
      <c r="I40" s="4" t="s">
        <v>127</v>
      </c>
    </row>
    <row r="41" spans="2:9" x14ac:dyDescent="0.25">
      <c r="C41" s="4" t="s">
        <v>95</v>
      </c>
      <c r="D41" s="5">
        <v>56000</v>
      </c>
      <c r="E41" s="5">
        <v>61000</v>
      </c>
      <c r="F41" s="5">
        <v>62000</v>
      </c>
      <c r="G41" s="5">
        <v>45000</v>
      </c>
      <c r="H41" s="5">
        <v>52000</v>
      </c>
      <c r="I41" s="5">
        <v>54000</v>
      </c>
    </row>
    <row r="42" spans="2:9" x14ac:dyDescent="0.25">
      <c r="C42" s="4" t="s">
        <v>96</v>
      </c>
      <c r="D42" s="5">
        <v>177000</v>
      </c>
      <c r="E42" s="5">
        <v>193000</v>
      </c>
      <c r="F42" s="5">
        <v>198000</v>
      </c>
      <c r="G42" s="5">
        <v>142000</v>
      </c>
      <c r="H42" s="5">
        <v>163000</v>
      </c>
      <c r="I42" s="5">
        <v>171000</v>
      </c>
    </row>
    <row r="43" spans="2:9" x14ac:dyDescent="0.25">
      <c r="C43" s="4" t="s">
        <v>97</v>
      </c>
      <c r="D43" s="5">
        <v>50000</v>
      </c>
      <c r="E43" s="5">
        <v>59000</v>
      </c>
      <c r="F43" s="5">
        <v>63000</v>
      </c>
      <c r="G43" s="5">
        <v>33000</v>
      </c>
      <c r="H43" s="5">
        <v>43000</v>
      </c>
      <c r="I43" s="5">
        <v>48000</v>
      </c>
    </row>
    <row r="44" spans="2:9" x14ac:dyDescent="0.25">
      <c r="C44" s="4" t="s">
        <v>98</v>
      </c>
      <c r="D44" s="5">
        <v>72000</v>
      </c>
      <c r="E44" s="5">
        <v>75000</v>
      </c>
      <c r="F44" s="5">
        <v>76000</v>
      </c>
      <c r="G44" s="5">
        <v>64000</v>
      </c>
      <c r="H44" s="5">
        <v>70000</v>
      </c>
      <c r="I44" s="5">
        <v>72000</v>
      </c>
    </row>
    <row r="45" spans="2:9" x14ac:dyDescent="0.25">
      <c r="C45" s="4" t="s">
        <v>84</v>
      </c>
      <c r="D45" s="5">
        <v>801000</v>
      </c>
      <c r="E45" s="5">
        <v>867000</v>
      </c>
      <c r="F45" s="5">
        <v>884000</v>
      </c>
      <c r="G45" s="5">
        <v>693000</v>
      </c>
      <c r="H45" s="5">
        <v>772000</v>
      </c>
      <c r="I45" s="5">
        <v>800000</v>
      </c>
    </row>
    <row r="46" spans="2:9" x14ac:dyDescent="0.25">
      <c r="C46" s="4" t="s">
        <v>85</v>
      </c>
      <c r="D46" s="5">
        <v>86000</v>
      </c>
      <c r="E46" s="5">
        <v>90000</v>
      </c>
      <c r="F46" s="5">
        <v>91000</v>
      </c>
      <c r="G46" s="5">
        <v>75000</v>
      </c>
      <c r="H46" s="5">
        <v>83000</v>
      </c>
      <c r="I46" s="5">
        <v>85000</v>
      </c>
    </row>
    <row r="47" spans="2:9" x14ac:dyDescent="0.25">
      <c r="C47" s="4" t="s">
        <v>99</v>
      </c>
      <c r="D47" s="5">
        <v>13000</v>
      </c>
      <c r="E47" s="5">
        <v>13000</v>
      </c>
      <c r="F47" s="5">
        <v>13000</v>
      </c>
      <c r="G47" s="5">
        <v>11000</v>
      </c>
      <c r="H47" s="5">
        <v>12000</v>
      </c>
      <c r="I47" s="5">
        <v>12000</v>
      </c>
    </row>
    <row r="48" spans="2:9" x14ac:dyDescent="0.25">
      <c r="C48" s="4" t="s">
        <v>100</v>
      </c>
      <c r="D48" s="5">
        <v>95000</v>
      </c>
      <c r="E48" s="5">
        <v>100000</v>
      </c>
      <c r="F48" s="5">
        <v>102000</v>
      </c>
      <c r="G48" s="5">
        <v>80000</v>
      </c>
      <c r="H48" s="5">
        <v>89000</v>
      </c>
      <c r="I48" s="5">
        <v>93000</v>
      </c>
    </row>
    <row r="49" spans="3:9" x14ac:dyDescent="0.25">
      <c r="C49" s="4" t="s">
        <v>101</v>
      </c>
      <c r="D49" s="5">
        <v>23000</v>
      </c>
      <c r="E49" s="5">
        <v>24000</v>
      </c>
      <c r="F49" s="5">
        <v>24000</v>
      </c>
      <c r="G49" s="5">
        <v>19000</v>
      </c>
      <c r="H49" s="5">
        <v>21000</v>
      </c>
      <c r="I49" s="5">
        <v>22000</v>
      </c>
    </row>
    <row r="50" spans="3:9" x14ac:dyDescent="0.25">
      <c r="C50" s="4" t="s">
        <v>83</v>
      </c>
      <c r="D50" s="5">
        <v>55000</v>
      </c>
      <c r="E50" s="5">
        <v>59000</v>
      </c>
      <c r="F50" s="5">
        <v>60000</v>
      </c>
      <c r="G50" s="5">
        <v>45000</v>
      </c>
      <c r="H50" s="5">
        <v>51000</v>
      </c>
      <c r="I50" s="5">
        <v>53000</v>
      </c>
    </row>
    <row r="51" spans="3:9" x14ac:dyDescent="0.25">
      <c r="C51" s="4" t="s">
        <v>102</v>
      </c>
      <c r="D51" s="5">
        <v>178000</v>
      </c>
      <c r="E51" s="5">
        <v>186000</v>
      </c>
      <c r="F51" s="5">
        <v>188000</v>
      </c>
      <c r="G51" s="5">
        <v>152000</v>
      </c>
      <c r="H51" s="5">
        <v>167000</v>
      </c>
      <c r="I51" s="5">
        <v>173000</v>
      </c>
    </row>
    <row r="52" spans="3:9" x14ac:dyDescent="0.25">
      <c r="C52" s="4" t="s">
        <v>103</v>
      </c>
      <c r="D52" s="5">
        <v>114000</v>
      </c>
      <c r="E52" s="5">
        <v>120000</v>
      </c>
      <c r="F52" s="5">
        <v>122000</v>
      </c>
      <c r="G52" s="5">
        <v>92000</v>
      </c>
      <c r="H52" s="5">
        <v>104000</v>
      </c>
      <c r="I52" s="5">
        <v>109000</v>
      </c>
    </row>
    <row r="53" spans="3:9" x14ac:dyDescent="0.25">
      <c r="C53" s="4" t="s">
        <v>104</v>
      </c>
      <c r="D53" s="5">
        <v>4000</v>
      </c>
      <c r="E53" s="5">
        <v>5000</v>
      </c>
      <c r="F53" s="5">
        <v>5000</v>
      </c>
      <c r="G53" s="5">
        <v>4000</v>
      </c>
      <c r="H53" s="5">
        <v>4000</v>
      </c>
      <c r="I53" s="5">
        <v>5000</v>
      </c>
    </row>
    <row r="54" spans="3:9" x14ac:dyDescent="0.25">
      <c r="C54" s="4" t="s">
        <v>105</v>
      </c>
      <c r="D54" s="5">
        <v>9000</v>
      </c>
      <c r="E54" s="5">
        <v>9000</v>
      </c>
      <c r="F54" s="5">
        <v>9000</v>
      </c>
      <c r="G54" s="5">
        <v>7000</v>
      </c>
      <c r="H54" s="5">
        <v>8000</v>
      </c>
      <c r="I54" s="5">
        <v>8000</v>
      </c>
    </row>
    <row r="55" spans="3:9" x14ac:dyDescent="0.25">
      <c r="C55" s="4" t="s">
        <v>106</v>
      </c>
      <c r="D55" s="5">
        <v>206000</v>
      </c>
      <c r="E55" s="5">
        <v>221000</v>
      </c>
      <c r="F55" s="5">
        <v>225000</v>
      </c>
      <c r="G55" s="5">
        <v>196000</v>
      </c>
      <c r="H55" s="5">
        <v>212000</v>
      </c>
      <c r="I55" s="5">
        <v>217000</v>
      </c>
    </row>
    <row r="56" spans="3:9" x14ac:dyDescent="0.25">
      <c r="C56" s="4" t="s">
        <v>86</v>
      </c>
      <c r="D56" s="5">
        <v>314000</v>
      </c>
      <c r="E56" s="5">
        <v>333000</v>
      </c>
      <c r="F56" s="5">
        <v>340000</v>
      </c>
      <c r="G56" s="5">
        <v>263000</v>
      </c>
      <c r="H56" s="5">
        <v>296000</v>
      </c>
      <c r="I56" s="5">
        <v>309000</v>
      </c>
    </row>
    <row r="57" spans="3:9" x14ac:dyDescent="0.25">
      <c r="C57" s="4" t="s">
        <v>107</v>
      </c>
      <c r="D57" s="5">
        <v>127000</v>
      </c>
      <c r="E57" s="5">
        <v>137000</v>
      </c>
      <c r="F57" s="5">
        <v>140000</v>
      </c>
      <c r="G57" s="5">
        <v>98000</v>
      </c>
      <c r="H57" s="5">
        <v>114000</v>
      </c>
      <c r="I57" s="5">
        <v>120000</v>
      </c>
    </row>
    <row r="58" spans="3:9" x14ac:dyDescent="0.25">
      <c r="C58" s="4" t="s">
        <v>65</v>
      </c>
      <c r="D58" s="5">
        <v>2380000</v>
      </c>
      <c r="E58" s="5">
        <v>2552000</v>
      </c>
      <c r="F58" s="5">
        <v>2602000</v>
      </c>
      <c r="G58" s="5">
        <v>2019000</v>
      </c>
      <c r="H58" s="5">
        <v>2261000</v>
      </c>
      <c r="I58" s="5">
        <v>2351000</v>
      </c>
    </row>
  </sheetData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3A6D0-3B0F-4EEF-AE97-653F221BBE9C}">
  <dimension ref="B1:T118"/>
  <sheetViews>
    <sheetView zoomScale="80" zoomScaleNormal="80" workbookViewId="0"/>
  </sheetViews>
  <sheetFormatPr defaultRowHeight="15" x14ac:dyDescent="0.25"/>
  <cols>
    <col min="2" max="2" width="35.85546875" bestFit="1" customWidth="1"/>
    <col min="3" max="3" width="24.7109375" bestFit="1" customWidth="1"/>
    <col min="4" max="6" width="10.5703125" bestFit="1" customWidth="1"/>
    <col min="7" max="9" width="10.5703125" customWidth="1"/>
    <col min="10" max="10" width="7.140625" customWidth="1"/>
    <col min="12" max="12" width="16.140625" bestFit="1" customWidth="1"/>
    <col min="14" max="14" width="17.140625" bestFit="1" customWidth="1"/>
    <col min="15" max="15" width="8.140625" bestFit="1" customWidth="1"/>
  </cols>
  <sheetData>
    <row r="1" spans="2:10" ht="63" x14ac:dyDescent="0.25">
      <c r="B1" s="6" t="s">
        <v>93</v>
      </c>
    </row>
    <row r="2" spans="2:10" ht="15.75" x14ac:dyDescent="0.25">
      <c r="D2" s="46" t="s">
        <v>115</v>
      </c>
      <c r="E2" s="47"/>
      <c r="F2" s="48"/>
      <c r="G2" s="56" t="s">
        <v>116</v>
      </c>
      <c r="H2" s="57"/>
      <c r="I2" s="57"/>
    </row>
    <row r="3" spans="2:10" ht="18.75" x14ac:dyDescent="0.25">
      <c r="B3" s="8" t="s">
        <v>66</v>
      </c>
      <c r="C3" s="10" t="s">
        <v>70</v>
      </c>
      <c r="D3" s="13">
        <v>43952</v>
      </c>
      <c r="E3" s="13">
        <v>43983</v>
      </c>
      <c r="F3" s="13">
        <v>44013</v>
      </c>
      <c r="G3" s="13">
        <v>44044</v>
      </c>
      <c r="H3" s="13">
        <v>44075</v>
      </c>
      <c r="I3" s="13">
        <v>44105</v>
      </c>
      <c r="J3" s="14"/>
    </row>
    <row r="4" spans="2:10" x14ac:dyDescent="0.25">
      <c r="B4" s="9" t="s">
        <v>38</v>
      </c>
      <c r="C4" s="11" t="s">
        <v>37</v>
      </c>
      <c r="D4" s="12">
        <f>VLOOKUP($C4,PIVOTS!$B$5:$I$36,3,FALSE)</f>
        <v>5300</v>
      </c>
      <c r="E4" s="12">
        <f>VLOOKUP($C4,PIVOTS!$B$5:$I$36,4,FALSE)</f>
        <v>5500</v>
      </c>
      <c r="F4" s="12">
        <f>VLOOKUP($C4,PIVOTS!$B$5:$I$36,5,FALSE)</f>
        <v>5600</v>
      </c>
      <c r="G4" s="12">
        <f>VLOOKUP($C4,PIVOTS!$B$5:$I$36,6,FALSE)</f>
        <v>4400</v>
      </c>
      <c r="H4" s="12">
        <f>VLOOKUP($C4,PIVOTS!$B$5:$I$36,7,FALSE)</f>
        <v>4800</v>
      </c>
      <c r="I4" s="12">
        <f>VLOOKUP($C4,PIVOTS!$B$5:$I$36,8,FALSE)</f>
        <v>5000</v>
      </c>
      <c r="J4" s="15"/>
    </row>
    <row r="5" spans="2:10" x14ac:dyDescent="0.25">
      <c r="B5" s="9" t="s">
        <v>4</v>
      </c>
      <c r="C5" s="11" t="s">
        <v>3</v>
      </c>
      <c r="D5" s="12">
        <f>VLOOKUP($C5,PIVOTS!$B$5:$D$36,3,FALSE)</f>
        <v>8100</v>
      </c>
      <c r="E5" s="12">
        <f>VLOOKUP($C5,PIVOTS!$B$5:$I$36,4,FALSE)</f>
        <v>8700</v>
      </c>
      <c r="F5" s="12">
        <f>VLOOKUP($C5,PIVOTS!$B$5:$I$36,5,FALSE)</f>
        <v>8800</v>
      </c>
      <c r="G5" s="12">
        <f>VLOOKUP($C5,PIVOTS!$B$5:$I$36,6,FALSE)</f>
        <v>7200</v>
      </c>
      <c r="H5" s="12">
        <f>VLOOKUP($C5,PIVOTS!$B$5:$I$36,7,FALSE)</f>
        <v>7900</v>
      </c>
      <c r="I5" s="12">
        <f>VLOOKUP($C5,PIVOTS!$B$5:$I$36,8,FALSE)</f>
        <v>8100</v>
      </c>
      <c r="J5" s="15"/>
    </row>
    <row r="6" spans="2:10" x14ac:dyDescent="0.25">
      <c r="B6" s="9" t="s">
        <v>6</v>
      </c>
      <c r="C6" s="11" t="s">
        <v>5</v>
      </c>
      <c r="D6" s="12">
        <f>VLOOKUP($C6,PIVOTS!$B$5:$D$36,3,FALSE)</f>
        <v>6500</v>
      </c>
      <c r="E6" s="12">
        <f>VLOOKUP($C6,PIVOTS!$B$5:$I$36,4,FALSE)</f>
        <v>6800</v>
      </c>
      <c r="F6" s="12">
        <f>VLOOKUP($C6,PIVOTS!$B$5:$I$36,5,FALSE)</f>
        <v>6900</v>
      </c>
      <c r="G6" s="12">
        <f>VLOOKUP($C6,PIVOTS!$B$5:$I$36,6,FALSE)</f>
        <v>5200</v>
      </c>
      <c r="H6" s="12">
        <f>VLOOKUP($C6,PIVOTS!$B$5:$I$36,7,FALSE)</f>
        <v>5800</v>
      </c>
      <c r="I6" s="12">
        <f>VLOOKUP($C6,PIVOTS!$B$5:$I$36,8,FALSE)</f>
        <v>6000</v>
      </c>
      <c r="J6" s="15"/>
    </row>
    <row r="7" spans="2:10" x14ac:dyDescent="0.25">
      <c r="B7" s="9" t="s">
        <v>8</v>
      </c>
      <c r="C7" s="11" t="s">
        <v>7</v>
      </c>
      <c r="D7" s="12">
        <f>VLOOKUP($C7,PIVOTS!$B$5:$D$36,3,FALSE)</f>
        <v>3100</v>
      </c>
      <c r="E7" s="12">
        <f>VLOOKUP($C7,PIVOTS!$B$5:$I$36,4,FALSE)</f>
        <v>3300</v>
      </c>
      <c r="F7" s="12">
        <f>VLOOKUP($C7,PIVOTS!$B$5:$I$36,5,FALSE)</f>
        <v>3300</v>
      </c>
      <c r="G7" s="12">
        <f>VLOOKUP($C7,PIVOTS!$B$5:$I$36,6,FALSE)</f>
        <v>2600</v>
      </c>
      <c r="H7" s="12">
        <f>VLOOKUP($C7,PIVOTS!$B$5:$I$36,7,FALSE)</f>
        <v>2900</v>
      </c>
      <c r="I7" s="12">
        <f>VLOOKUP($C7,PIVOTS!$B$5:$I$36,8,FALSE)</f>
        <v>3000</v>
      </c>
      <c r="J7" s="15"/>
    </row>
    <row r="8" spans="2:10" x14ac:dyDescent="0.25">
      <c r="B8" s="9" t="s">
        <v>40</v>
      </c>
      <c r="C8" s="11" t="s">
        <v>39</v>
      </c>
      <c r="D8" s="12">
        <f>VLOOKUP($C8,PIVOTS!$B$5:$D$36,3,FALSE)</f>
        <v>5900</v>
      </c>
      <c r="E8" s="12">
        <f>VLOOKUP($C8,PIVOTS!$B$5:$I$36,4,FALSE)</f>
        <v>6200</v>
      </c>
      <c r="F8" s="12">
        <f>VLOOKUP($C8,PIVOTS!$B$5:$I$36,5,FALSE)</f>
        <v>6300</v>
      </c>
      <c r="G8" s="12">
        <f>VLOOKUP($C8,PIVOTS!$B$5:$I$36,6,FALSE)</f>
        <v>4900</v>
      </c>
      <c r="H8" s="12">
        <f>VLOOKUP($C8,PIVOTS!$B$5:$I$36,7,FALSE)</f>
        <v>5400</v>
      </c>
      <c r="I8" s="12">
        <f>VLOOKUP($C8,PIVOTS!$B$5:$I$36,8,FALSE)</f>
        <v>5700</v>
      </c>
      <c r="J8" s="15"/>
    </row>
    <row r="9" spans="2:10" x14ac:dyDescent="0.25">
      <c r="B9" s="9" t="s">
        <v>10</v>
      </c>
      <c r="C9" s="11" t="s">
        <v>9</v>
      </c>
      <c r="D9" s="12">
        <f>VLOOKUP($C9,PIVOTS!$B$5:$D$36,3,FALSE)</f>
        <v>4400</v>
      </c>
      <c r="E9" s="12">
        <f>VLOOKUP($C9,PIVOTS!$B$5:$I$36,4,FALSE)</f>
        <v>4600</v>
      </c>
      <c r="F9" s="12">
        <f>VLOOKUP($C9,PIVOTS!$B$5:$I$36,5,FALSE)</f>
        <v>4700</v>
      </c>
      <c r="G9" s="12">
        <f>VLOOKUP($C9,PIVOTS!$B$5:$I$36,6,FALSE)</f>
        <v>3800</v>
      </c>
      <c r="H9" s="12">
        <f>VLOOKUP($C9,PIVOTS!$B$5:$I$36,7,FALSE)</f>
        <v>4200</v>
      </c>
      <c r="I9" s="12">
        <f>VLOOKUP($C9,PIVOTS!$B$5:$I$36,8,FALSE)</f>
        <v>4300</v>
      </c>
      <c r="J9" s="15"/>
    </row>
    <row r="10" spans="2:10" x14ac:dyDescent="0.25">
      <c r="B10" s="9" t="s">
        <v>12</v>
      </c>
      <c r="C10" s="11" t="s">
        <v>11</v>
      </c>
      <c r="D10" s="12">
        <f>VLOOKUP($C10,PIVOTS!$B$5:$D$36,3,FALSE)</f>
        <v>6600</v>
      </c>
      <c r="E10" s="12">
        <f>VLOOKUP($C10,PIVOTS!$B$5:$I$36,4,FALSE)</f>
        <v>6900</v>
      </c>
      <c r="F10" s="12">
        <f>VLOOKUP($C10,PIVOTS!$B$5:$I$36,5,FALSE)</f>
        <v>7100</v>
      </c>
      <c r="G10" s="12">
        <f>VLOOKUP($C10,PIVOTS!$B$5:$I$36,6,FALSE)</f>
        <v>5500</v>
      </c>
      <c r="H10" s="12">
        <f>VLOOKUP($C10,PIVOTS!$B$5:$I$36,7,FALSE)</f>
        <v>6100</v>
      </c>
      <c r="I10" s="12">
        <f>VLOOKUP($C10,PIVOTS!$B$5:$I$36,8,FALSE)</f>
        <v>6300</v>
      </c>
      <c r="J10" s="15"/>
    </row>
    <row r="11" spans="2:10" x14ac:dyDescent="0.25">
      <c r="B11" s="9" t="s">
        <v>14</v>
      </c>
      <c r="C11" s="11" t="s">
        <v>13</v>
      </c>
      <c r="D11" s="12">
        <f>VLOOKUP($C11,PIVOTS!$B$5:$D$36,3,FALSE)</f>
        <v>7200</v>
      </c>
      <c r="E11" s="12">
        <f>VLOOKUP($C11,PIVOTS!$B$5:$I$36,4,FALSE)</f>
        <v>7600</v>
      </c>
      <c r="F11" s="12">
        <f>VLOOKUP($C11,PIVOTS!$B$5:$I$36,5,FALSE)</f>
        <v>7700</v>
      </c>
      <c r="G11" s="12">
        <f>VLOOKUP($C11,PIVOTS!$B$5:$I$36,6,FALSE)</f>
        <v>6000</v>
      </c>
      <c r="H11" s="12">
        <f>VLOOKUP($C11,PIVOTS!$B$5:$I$36,7,FALSE)</f>
        <v>6700</v>
      </c>
      <c r="I11" s="12">
        <f>VLOOKUP($C11,PIVOTS!$B$5:$I$36,8,FALSE)</f>
        <v>6900</v>
      </c>
      <c r="J11" s="15"/>
    </row>
    <row r="12" spans="2:10" x14ac:dyDescent="0.25">
      <c r="B12" s="9" t="s">
        <v>42</v>
      </c>
      <c r="C12" s="11" t="s">
        <v>41</v>
      </c>
      <c r="D12" s="12">
        <f>VLOOKUP($C12,PIVOTS!$B$5:$D$36,3,FALSE)</f>
        <v>4600</v>
      </c>
      <c r="E12" s="12">
        <f>VLOOKUP($C12,PIVOTS!$B$5:$I$36,4,FALSE)</f>
        <v>4900</v>
      </c>
      <c r="F12" s="12">
        <f>VLOOKUP($C12,PIVOTS!$B$5:$I$36,5,FALSE)</f>
        <v>5000</v>
      </c>
      <c r="G12" s="12">
        <f>VLOOKUP($C12,PIVOTS!$B$5:$I$36,6,FALSE)</f>
        <v>4000</v>
      </c>
      <c r="H12" s="12">
        <f>VLOOKUP($C12,PIVOTS!$B$5:$I$36,7,FALSE)</f>
        <v>4400</v>
      </c>
      <c r="I12" s="12">
        <f>VLOOKUP($C12,PIVOTS!$B$5:$I$36,8,FALSE)</f>
        <v>4600</v>
      </c>
      <c r="J12" s="15"/>
    </row>
    <row r="13" spans="2:10" x14ac:dyDescent="0.25">
      <c r="B13" s="9" t="s">
        <v>44</v>
      </c>
      <c r="C13" s="11" t="s">
        <v>43</v>
      </c>
      <c r="D13" s="12">
        <f>VLOOKUP($C13,PIVOTS!$B$5:$D$36,3,FALSE)</f>
        <v>4400</v>
      </c>
      <c r="E13" s="12">
        <f>VLOOKUP($C13,PIVOTS!$B$5:$I$36,4,FALSE)</f>
        <v>4600</v>
      </c>
      <c r="F13" s="12">
        <f>VLOOKUP($C13,PIVOTS!$B$5:$I$36,5,FALSE)</f>
        <v>4600</v>
      </c>
      <c r="G13" s="12">
        <f>VLOOKUP($C13,PIVOTS!$B$5:$I$36,6,FALSE)</f>
        <v>3600</v>
      </c>
      <c r="H13" s="12">
        <f>VLOOKUP($C13,PIVOTS!$B$5:$I$36,7,FALSE)</f>
        <v>4000</v>
      </c>
      <c r="I13" s="12">
        <f>VLOOKUP($C13,PIVOTS!$B$5:$I$36,8,FALSE)</f>
        <v>4100</v>
      </c>
      <c r="J13" s="15"/>
    </row>
    <row r="14" spans="2:10" x14ac:dyDescent="0.25">
      <c r="B14" s="9" t="s">
        <v>28</v>
      </c>
      <c r="C14" s="11" t="s">
        <v>27</v>
      </c>
      <c r="D14" s="12">
        <f>VLOOKUP($C14,PIVOTS!$B$5:$D$36,3,FALSE)</f>
        <v>4100</v>
      </c>
      <c r="E14" s="12">
        <f>VLOOKUP($C14,PIVOTS!$B$5:$I$36,4,FALSE)</f>
        <v>4400</v>
      </c>
      <c r="F14" s="12">
        <f>VLOOKUP($C14,PIVOTS!$B$5:$I$36,5,FALSE)</f>
        <v>4400</v>
      </c>
      <c r="G14" s="12">
        <f>VLOOKUP($C14,PIVOTS!$B$5:$I$36,6,FALSE)</f>
        <v>3500</v>
      </c>
      <c r="H14" s="12">
        <f>VLOOKUP($C14,PIVOTS!$B$5:$I$36,7,FALSE)</f>
        <v>3800</v>
      </c>
      <c r="I14" s="12">
        <f>VLOOKUP($C14,PIVOTS!$B$5:$I$36,8,FALSE)</f>
        <v>4000</v>
      </c>
      <c r="J14" s="15"/>
    </row>
    <row r="15" spans="2:10" x14ac:dyDescent="0.25">
      <c r="B15" s="9" t="s">
        <v>16</v>
      </c>
      <c r="C15" s="11" t="s">
        <v>15</v>
      </c>
      <c r="D15" s="12">
        <f>VLOOKUP($C15,PIVOTS!$B$5:$D$36,3,FALSE)</f>
        <v>6900</v>
      </c>
      <c r="E15" s="12">
        <f>VLOOKUP($C15,PIVOTS!$B$5:$I$36,4,FALSE)</f>
        <v>7400</v>
      </c>
      <c r="F15" s="12">
        <f>VLOOKUP($C15,PIVOTS!$B$5:$I$36,5,FALSE)</f>
        <v>7600</v>
      </c>
      <c r="G15" s="12">
        <f>VLOOKUP($C15,PIVOTS!$B$5:$I$36,6,FALSE)</f>
        <v>6100</v>
      </c>
      <c r="H15" s="12">
        <f>VLOOKUP($C15,PIVOTS!$B$5:$I$36,7,FALSE)</f>
        <v>6700</v>
      </c>
      <c r="I15" s="12">
        <f>VLOOKUP($C15,PIVOTS!$B$5:$I$36,8,FALSE)</f>
        <v>7000</v>
      </c>
      <c r="J15" s="15"/>
    </row>
    <row r="16" spans="2:10" x14ac:dyDescent="0.25">
      <c r="B16" s="9" t="s">
        <v>52</v>
      </c>
      <c r="C16" s="11" t="s">
        <v>51</v>
      </c>
      <c r="D16" s="12">
        <f>VLOOKUP($C16,PIVOTS!$B$5:$D$36,3,FALSE)</f>
        <v>4400</v>
      </c>
      <c r="E16" s="12">
        <f>VLOOKUP($C16,PIVOTS!$B$5:$I$36,4,FALSE)</f>
        <v>4600</v>
      </c>
      <c r="F16" s="12">
        <f>VLOOKUP($C16,PIVOTS!$B$5:$I$36,5,FALSE)</f>
        <v>4700</v>
      </c>
      <c r="G16" s="12">
        <f>VLOOKUP($C16,PIVOTS!$B$5:$I$36,6,FALSE)</f>
        <v>3600</v>
      </c>
      <c r="H16" s="12">
        <f>VLOOKUP($C16,PIVOTS!$B$5:$I$36,7,FALSE)</f>
        <v>4000</v>
      </c>
      <c r="I16" s="12">
        <f>VLOOKUP($C16,PIVOTS!$B$5:$I$36,8,FALSE)</f>
        <v>4200</v>
      </c>
      <c r="J16" s="15"/>
    </row>
    <row r="17" spans="2:10" x14ac:dyDescent="0.25">
      <c r="B17" s="9" t="s">
        <v>46</v>
      </c>
      <c r="C17" s="11" t="s">
        <v>45</v>
      </c>
      <c r="D17" s="12">
        <f>VLOOKUP($C17,PIVOTS!$B$5:$D$36,3,FALSE)</f>
        <v>4600</v>
      </c>
      <c r="E17" s="12">
        <f>VLOOKUP($C17,PIVOTS!$B$5:$I$36,4,FALSE)</f>
        <v>5000</v>
      </c>
      <c r="F17" s="12">
        <f>VLOOKUP($C17,PIVOTS!$B$5:$I$36,5,FALSE)</f>
        <v>5100</v>
      </c>
      <c r="G17" s="12">
        <f>VLOOKUP($C17,PIVOTS!$B$5:$I$36,6,FALSE)</f>
        <v>4000</v>
      </c>
      <c r="H17" s="12">
        <f>VLOOKUP($C17,PIVOTS!$B$5:$I$36,7,FALSE)</f>
        <v>4400</v>
      </c>
      <c r="I17" s="12">
        <f>VLOOKUP($C17,PIVOTS!$B$5:$I$36,8,FALSE)</f>
        <v>4600</v>
      </c>
      <c r="J17" s="15"/>
    </row>
    <row r="18" spans="2:10" x14ac:dyDescent="0.25">
      <c r="B18" s="9" t="s">
        <v>18</v>
      </c>
      <c r="C18" s="11" t="s">
        <v>17</v>
      </c>
      <c r="D18" s="12">
        <f>VLOOKUP($C18,PIVOTS!$B$5:$D$36,3,FALSE)</f>
        <v>4000</v>
      </c>
      <c r="E18" s="12">
        <f>VLOOKUP($C18,PIVOTS!$B$5:$I$36,4,FALSE)</f>
        <v>4200</v>
      </c>
      <c r="F18" s="12">
        <f>VLOOKUP($C18,PIVOTS!$B$5:$I$36,5,FALSE)</f>
        <v>4300</v>
      </c>
      <c r="G18" s="12">
        <f>VLOOKUP($C18,PIVOTS!$B$5:$I$36,6,FALSE)</f>
        <v>3600</v>
      </c>
      <c r="H18" s="12">
        <f>VLOOKUP($C18,PIVOTS!$B$5:$I$36,7,FALSE)</f>
        <v>3900</v>
      </c>
      <c r="I18" s="12">
        <f>VLOOKUP($C18,PIVOTS!$B$5:$I$36,8,FALSE)</f>
        <v>4100</v>
      </c>
      <c r="J18" s="15"/>
    </row>
    <row r="19" spans="2:10" x14ac:dyDescent="0.25">
      <c r="B19" s="9" t="s">
        <v>30</v>
      </c>
      <c r="C19" s="11" t="s">
        <v>29</v>
      </c>
      <c r="D19" s="12">
        <f>VLOOKUP($C19,PIVOTS!$B$5:$D$36,3,FALSE)</f>
        <v>4700</v>
      </c>
      <c r="E19" s="12">
        <f>VLOOKUP($C19,PIVOTS!$B$5:$I$36,4,FALSE)</f>
        <v>4900</v>
      </c>
      <c r="F19" s="12">
        <f>VLOOKUP($C19,PIVOTS!$B$5:$I$36,5,FALSE)</f>
        <v>5000</v>
      </c>
      <c r="G19" s="12">
        <f>VLOOKUP($C19,PIVOTS!$B$5:$I$36,6,FALSE)</f>
        <v>3900</v>
      </c>
      <c r="H19" s="12">
        <f>VLOOKUP($C19,PIVOTS!$B$5:$I$36,7,FALSE)</f>
        <v>4400</v>
      </c>
      <c r="I19" s="12">
        <f>VLOOKUP($C19,PIVOTS!$B$5:$I$36,8,FALSE)</f>
        <v>4600</v>
      </c>
      <c r="J19" s="15"/>
    </row>
    <row r="20" spans="2:10" x14ac:dyDescent="0.25">
      <c r="B20" s="9" t="s">
        <v>32</v>
      </c>
      <c r="C20" s="11" t="s">
        <v>31</v>
      </c>
      <c r="D20" s="12">
        <f>VLOOKUP($C20,PIVOTS!$B$5:$D$36,3,FALSE)</f>
        <v>5000</v>
      </c>
      <c r="E20" s="12">
        <f>VLOOKUP($C20,PIVOTS!$B$5:$I$36,4,FALSE)</f>
        <v>5200</v>
      </c>
      <c r="F20" s="12">
        <f>VLOOKUP($C20,PIVOTS!$B$5:$I$36,5,FALSE)</f>
        <v>5300</v>
      </c>
      <c r="G20" s="12">
        <f>VLOOKUP($C20,PIVOTS!$B$5:$I$36,6,FALSE)</f>
        <v>4000</v>
      </c>
      <c r="H20" s="12">
        <f>VLOOKUP($C20,PIVOTS!$B$5:$I$36,7,FALSE)</f>
        <v>4500</v>
      </c>
      <c r="I20" s="12">
        <f>VLOOKUP($C20,PIVOTS!$B$5:$I$36,8,FALSE)</f>
        <v>4700</v>
      </c>
      <c r="J20" s="15"/>
    </row>
    <row r="21" spans="2:10" x14ac:dyDescent="0.25">
      <c r="B21" s="9" t="s">
        <v>48</v>
      </c>
      <c r="C21" s="11" t="s">
        <v>47</v>
      </c>
      <c r="D21" s="12">
        <f>VLOOKUP($C21,PIVOTS!$B$5:$D$36,3,FALSE)</f>
        <v>7200</v>
      </c>
      <c r="E21" s="12">
        <f>VLOOKUP($C21,PIVOTS!$B$5:$I$36,4,FALSE)</f>
        <v>7700</v>
      </c>
      <c r="F21" s="12">
        <f>VLOOKUP($C21,PIVOTS!$B$5:$I$36,5,FALSE)</f>
        <v>7800</v>
      </c>
      <c r="G21" s="12">
        <f>VLOOKUP($C21,PIVOTS!$B$5:$I$36,6,FALSE)</f>
        <v>6100</v>
      </c>
      <c r="H21" s="12">
        <f>VLOOKUP($C21,PIVOTS!$B$5:$I$36,7,FALSE)</f>
        <v>6800</v>
      </c>
      <c r="I21" s="12">
        <f>VLOOKUP($C21,PIVOTS!$B$5:$I$36,8,FALSE)</f>
        <v>7000</v>
      </c>
      <c r="J21" s="15"/>
    </row>
    <row r="22" spans="2:10" x14ac:dyDescent="0.25">
      <c r="B22" s="9" t="s">
        <v>20</v>
      </c>
      <c r="C22" s="11" t="s">
        <v>19</v>
      </c>
      <c r="D22" s="12">
        <f>VLOOKUP($C22,PIVOTS!$B$5:$D$36,3,FALSE)</f>
        <v>3000</v>
      </c>
      <c r="E22" s="12">
        <f>VLOOKUP($C22,PIVOTS!$B$5:$I$36,4,FALSE)</f>
        <v>3100</v>
      </c>
      <c r="F22" s="12">
        <f>VLOOKUP($C22,PIVOTS!$B$5:$I$36,5,FALSE)</f>
        <v>3200</v>
      </c>
      <c r="G22" s="12">
        <f>VLOOKUP($C22,PIVOTS!$B$5:$I$36,6,FALSE)</f>
        <v>2400</v>
      </c>
      <c r="H22" s="12">
        <f>VLOOKUP($C22,PIVOTS!$B$5:$I$36,7,FALSE)</f>
        <v>2700</v>
      </c>
      <c r="I22" s="12">
        <f>VLOOKUP($C22,PIVOTS!$B$5:$I$36,8,FALSE)</f>
        <v>2800</v>
      </c>
      <c r="J22" s="15"/>
    </row>
    <row r="23" spans="2:10" x14ac:dyDescent="0.25">
      <c r="B23" s="9" t="s">
        <v>67</v>
      </c>
      <c r="C23" s="11" t="s">
        <v>61</v>
      </c>
      <c r="D23" s="12">
        <f>VLOOKUP($C23,PIVOTS!$B$5:$D$36,3,FALSE)</f>
        <v>11900</v>
      </c>
      <c r="E23" s="12">
        <f>VLOOKUP($C23,PIVOTS!$B$5:$I$36,4,FALSE)</f>
        <v>12700</v>
      </c>
      <c r="F23" s="12">
        <f>VLOOKUP($C23,PIVOTS!$B$5:$I$36,5,FALSE)</f>
        <v>12900</v>
      </c>
      <c r="G23" s="12">
        <f>VLOOKUP($C23,PIVOTS!$B$5:$I$36,6,FALSE)</f>
        <v>10500</v>
      </c>
      <c r="H23" s="12">
        <f>VLOOKUP($C23,PIVOTS!$B$5:$I$36,7,FALSE)</f>
        <v>11400</v>
      </c>
      <c r="I23" s="12">
        <f>VLOOKUP($C23,PIVOTS!$B$5:$I$36,8,FALSE)</f>
        <v>11800</v>
      </c>
      <c r="J23" s="15"/>
    </row>
    <row r="24" spans="2:10" x14ac:dyDescent="0.25">
      <c r="B24" s="9" t="s">
        <v>22</v>
      </c>
      <c r="C24" s="11" t="s">
        <v>21</v>
      </c>
      <c r="D24" s="12">
        <f>VLOOKUP($C24,PIVOTS!$B$5:$D$36,3,FALSE)</f>
        <v>3700</v>
      </c>
      <c r="E24" s="12">
        <f>VLOOKUP($C24,PIVOTS!$B$5:$I$36,4,FALSE)</f>
        <v>3900</v>
      </c>
      <c r="F24" s="12">
        <f>VLOOKUP($C24,PIVOTS!$B$5:$I$36,5,FALSE)</f>
        <v>3900</v>
      </c>
      <c r="G24" s="12">
        <f>VLOOKUP($C24,PIVOTS!$B$5:$I$36,6,FALSE)</f>
        <v>3100</v>
      </c>
      <c r="H24" s="12">
        <f>VLOOKUP($C24,PIVOTS!$B$5:$I$36,7,FALSE)</f>
        <v>3400</v>
      </c>
      <c r="I24" s="12">
        <f>VLOOKUP($C24,PIVOTS!$B$5:$I$36,8,FALSE)</f>
        <v>3500</v>
      </c>
      <c r="J24" s="15"/>
    </row>
    <row r="25" spans="2:10" x14ac:dyDescent="0.25">
      <c r="B25" s="9" t="s">
        <v>34</v>
      </c>
      <c r="C25" s="11" t="s">
        <v>33</v>
      </c>
      <c r="D25" s="12">
        <f>VLOOKUP($C25,PIVOTS!$B$5:$D$36,3,FALSE)</f>
        <v>4400</v>
      </c>
      <c r="E25" s="12">
        <f>VLOOKUP($C25,PIVOTS!$B$5:$I$36,4,FALSE)</f>
        <v>4600</v>
      </c>
      <c r="F25" s="12">
        <f>VLOOKUP($C25,PIVOTS!$B$5:$I$36,5,FALSE)</f>
        <v>4700</v>
      </c>
      <c r="G25" s="12">
        <f>VLOOKUP($C25,PIVOTS!$B$5:$I$36,6,FALSE)</f>
        <v>3500</v>
      </c>
      <c r="H25" s="12">
        <f>VLOOKUP($C25,PIVOTS!$B$5:$I$36,7,FALSE)</f>
        <v>3900</v>
      </c>
      <c r="I25" s="12">
        <f>VLOOKUP($C25,PIVOTS!$B$5:$I$36,8,FALSE)</f>
        <v>4100</v>
      </c>
      <c r="J25" s="15"/>
    </row>
    <row r="26" spans="2:10" x14ac:dyDescent="0.25">
      <c r="B26" s="9" t="s">
        <v>50</v>
      </c>
      <c r="C26" s="11" t="s">
        <v>49</v>
      </c>
      <c r="D26" s="12">
        <f>VLOOKUP($C26,PIVOTS!$B$5:$D$36,3,FALSE)</f>
        <v>4700</v>
      </c>
      <c r="E26" s="12">
        <f>VLOOKUP($C26,PIVOTS!$B$5:$I$36,4,FALSE)</f>
        <v>5000</v>
      </c>
      <c r="F26" s="12">
        <f>VLOOKUP($C26,PIVOTS!$B$5:$I$36,5,FALSE)</f>
        <v>5100</v>
      </c>
      <c r="G26" s="12">
        <f>VLOOKUP($C26,PIVOTS!$B$5:$I$36,6,FALSE)</f>
        <v>3900</v>
      </c>
      <c r="H26" s="12">
        <f>VLOOKUP($C26,PIVOTS!$B$5:$I$36,7,FALSE)</f>
        <v>4300</v>
      </c>
      <c r="I26" s="12">
        <f>VLOOKUP($C26,PIVOTS!$B$5:$I$36,8,FALSE)</f>
        <v>4400</v>
      </c>
      <c r="J26" s="15"/>
    </row>
    <row r="27" spans="2:10" x14ac:dyDescent="0.25">
      <c r="B27" s="9" t="s">
        <v>68</v>
      </c>
      <c r="C27" s="11" t="s">
        <v>1</v>
      </c>
      <c r="D27" s="12">
        <f>VLOOKUP($C27,PIVOTS!$B$5:$D$36,3,FALSE)</f>
        <v>7200</v>
      </c>
      <c r="E27" s="12">
        <f>VLOOKUP($C27,PIVOTS!$B$5:$I$36,4,FALSE)</f>
        <v>7500</v>
      </c>
      <c r="F27" s="12">
        <f>VLOOKUP($C27,PIVOTS!$B$5:$I$36,5,FALSE)</f>
        <v>7600</v>
      </c>
      <c r="G27" s="12">
        <f>VLOOKUP($C27,PIVOTS!$B$5:$I$36,6,FALSE)</f>
        <v>6100</v>
      </c>
      <c r="H27" s="12">
        <f>VLOOKUP($C27,PIVOTS!$B$5:$I$36,7,FALSE)</f>
        <v>6700</v>
      </c>
      <c r="I27" s="12">
        <f>VLOOKUP($C27,PIVOTS!$B$5:$I$36,8,FALSE)</f>
        <v>7000</v>
      </c>
      <c r="J27" s="15"/>
    </row>
    <row r="28" spans="2:10" x14ac:dyDescent="0.25">
      <c r="B28" s="9" t="s">
        <v>54</v>
      </c>
      <c r="C28" s="11" t="s">
        <v>53</v>
      </c>
      <c r="D28" s="12">
        <f>VLOOKUP($C28,PIVOTS!$B$5:$D$36,3,FALSE)</f>
        <v>6000</v>
      </c>
      <c r="E28" s="12">
        <f>VLOOKUP($C28,PIVOTS!$B$5:$I$36,4,FALSE)</f>
        <v>6300</v>
      </c>
      <c r="F28" s="12">
        <f>VLOOKUP($C28,PIVOTS!$B$5:$I$36,5,FALSE)</f>
        <v>6400</v>
      </c>
      <c r="G28" s="12">
        <f>VLOOKUP($C28,PIVOTS!$B$5:$I$36,6,FALSE)</f>
        <v>5100</v>
      </c>
      <c r="H28" s="12">
        <f>VLOOKUP($C28,PIVOTS!$B$5:$I$36,7,FALSE)</f>
        <v>5600</v>
      </c>
      <c r="I28" s="12">
        <f>VLOOKUP($C28,PIVOTS!$B$5:$I$36,8,FALSE)</f>
        <v>5700</v>
      </c>
      <c r="J28" s="15"/>
    </row>
    <row r="29" spans="2:10" x14ac:dyDescent="0.25">
      <c r="B29" s="9" t="s">
        <v>24</v>
      </c>
      <c r="C29" s="11" t="s">
        <v>23</v>
      </c>
      <c r="D29" s="12">
        <f>VLOOKUP($C29,PIVOTS!$B$5:$D$36,3,FALSE)</f>
        <v>5800</v>
      </c>
      <c r="E29" s="12">
        <f>VLOOKUP($C29,PIVOTS!$B$5:$I$36,4,FALSE)</f>
        <v>6100</v>
      </c>
      <c r="F29" s="12">
        <f>VLOOKUP($C29,PIVOTS!$B$5:$I$36,5,FALSE)</f>
        <v>6200</v>
      </c>
      <c r="G29" s="12">
        <f>VLOOKUP($C29,PIVOTS!$B$5:$I$36,6,FALSE)</f>
        <v>4900</v>
      </c>
      <c r="H29" s="12">
        <f>VLOOKUP($C29,PIVOTS!$B$5:$I$36,7,FALSE)</f>
        <v>5400</v>
      </c>
      <c r="I29" s="12">
        <f>VLOOKUP($C29,PIVOTS!$B$5:$I$36,8,FALSE)</f>
        <v>5600</v>
      </c>
      <c r="J29" s="15"/>
    </row>
    <row r="30" spans="2:10" x14ac:dyDescent="0.25">
      <c r="B30" s="9" t="s">
        <v>56</v>
      </c>
      <c r="C30" s="11" t="s">
        <v>55</v>
      </c>
      <c r="D30" s="12">
        <f>VLOOKUP($C30,PIVOTS!$B$5:$D$36,3,FALSE)</f>
        <v>6400</v>
      </c>
      <c r="E30" s="12">
        <f>VLOOKUP($C30,PIVOTS!$B$5:$I$36,4,FALSE)</f>
        <v>6700</v>
      </c>
      <c r="F30" s="12">
        <f>VLOOKUP($C30,PIVOTS!$B$5:$I$36,5,FALSE)</f>
        <v>6800</v>
      </c>
      <c r="G30" s="12">
        <f>VLOOKUP($C30,PIVOTS!$B$5:$I$36,6,FALSE)</f>
        <v>5400</v>
      </c>
      <c r="H30" s="12">
        <f>VLOOKUP($C30,PIVOTS!$B$5:$I$36,7,FALSE)</f>
        <v>6000</v>
      </c>
      <c r="I30" s="12">
        <f>VLOOKUP($C30,PIVOTS!$B$5:$I$36,8,FALSE)</f>
        <v>6200</v>
      </c>
      <c r="J30" s="15"/>
    </row>
    <row r="31" spans="2:10" x14ac:dyDescent="0.25">
      <c r="B31" s="9" t="s">
        <v>69</v>
      </c>
      <c r="C31" s="11" t="s">
        <v>2</v>
      </c>
      <c r="D31" s="12">
        <f>VLOOKUP($C31,PIVOTS!$B$5:$D$36,3,FALSE)</f>
        <v>8500</v>
      </c>
      <c r="E31" s="12">
        <f>VLOOKUP($C31,PIVOTS!$B$5:$I$36,4,FALSE)</f>
        <v>9200</v>
      </c>
      <c r="F31" s="12">
        <f>VLOOKUP($C31,PIVOTS!$B$5:$I$36,5,FALSE)</f>
        <v>9400</v>
      </c>
      <c r="G31" s="12">
        <f>VLOOKUP($C31,PIVOTS!$B$5:$I$36,6,FALSE)</f>
        <v>7700</v>
      </c>
      <c r="H31" s="12">
        <f>VLOOKUP($C31,PIVOTS!$B$5:$I$36,7,FALSE)</f>
        <v>8600</v>
      </c>
      <c r="I31" s="12">
        <f>VLOOKUP($C31,PIVOTS!$B$5:$I$36,8,FALSE)</f>
        <v>8900</v>
      </c>
      <c r="J31" s="15"/>
    </row>
    <row r="32" spans="2:10" x14ac:dyDescent="0.25">
      <c r="B32" s="9" t="s">
        <v>58</v>
      </c>
      <c r="C32" s="11" t="s">
        <v>57</v>
      </c>
      <c r="D32" s="12">
        <f>VLOOKUP($C32,PIVOTS!$B$5:$D$36,3,FALSE)</f>
        <v>5100</v>
      </c>
      <c r="E32" s="12">
        <f>VLOOKUP($C32,PIVOTS!$B$5:$I$36,4,FALSE)</f>
        <v>5300</v>
      </c>
      <c r="F32" s="12">
        <f>VLOOKUP($C32,PIVOTS!$B$5:$I$36,5,FALSE)</f>
        <v>5400</v>
      </c>
      <c r="G32" s="12">
        <f>VLOOKUP($C32,PIVOTS!$B$5:$I$36,6,FALSE)</f>
        <v>4100</v>
      </c>
      <c r="H32" s="12">
        <f>VLOOKUP($C32,PIVOTS!$B$5:$I$36,7,FALSE)</f>
        <v>4500</v>
      </c>
      <c r="I32" s="12">
        <f>VLOOKUP($C32,PIVOTS!$B$5:$I$36,8,FALSE)</f>
        <v>4700</v>
      </c>
      <c r="J32" s="15"/>
    </row>
    <row r="33" spans="2:20" x14ac:dyDescent="0.25">
      <c r="B33" s="9" t="s">
        <v>60</v>
      </c>
      <c r="C33" s="11" t="s">
        <v>59</v>
      </c>
      <c r="D33" s="12">
        <f>VLOOKUP($C33,PIVOTS!$B$5:$D$36,3,FALSE)</f>
        <v>4800</v>
      </c>
      <c r="E33" s="12">
        <f>VLOOKUP($C33,PIVOTS!$B$5:$I$36,4,FALSE)</f>
        <v>5100</v>
      </c>
      <c r="F33" s="12">
        <f>VLOOKUP($C33,PIVOTS!$B$5:$I$36,5,FALSE)</f>
        <v>5100</v>
      </c>
      <c r="G33" s="12">
        <f>VLOOKUP($C33,PIVOTS!$B$5:$I$36,6,FALSE)</f>
        <v>3800</v>
      </c>
      <c r="H33" s="12">
        <f>VLOOKUP($C33,PIVOTS!$B$5:$I$36,7,FALSE)</f>
        <v>4300</v>
      </c>
      <c r="I33" s="12">
        <f>VLOOKUP($C33,PIVOTS!$B$5:$I$36,8,FALSE)</f>
        <v>4500</v>
      </c>
      <c r="J33" s="15"/>
    </row>
    <row r="34" spans="2:20" x14ac:dyDescent="0.25">
      <c r="B34" s="9" t="s">
        <v>26</v>
      </c>
      <c r="C34" s="11" t="s">
        <v>25</v>
      </c>
      <c r="D34" s="12">
        <f>VLOOKUP($C34,PIVOTS!$B$5:$D$36,3,FALSE)</f>
        <v>3800</v>
      </c>
      <c r="E34" s="12">
        <f>VLOOKUP($C34,PIVOTS!$B$5:$I$36,4,FALSE)</f>
        <v>4000</v>
      </c>
      <c r="F34" s="12">
        <f>VLOOKUP($C34,PIVOTS!$B$5:$I$36,5,FALSE)</f>
        <v>4100</v>
      </c>
      <c r="G34" s="12">
        <f>VLOOKUP($C34,PIVOTS!$B$5:$I$36,6,FALSE)</f>
        <v>3100</v>
      </c>
      <c r="H34" s="12">
        <f>VLOOKUP($C34,PIVOTS!$B$5:$I$36,7,FALSE)</f>
        <v>3500</v>
      </c>
      <c r="I34" s="12">
        <f>VLOOKUP($C34,PIVOTS!$B$5:$I$36,8,FALSE)</f>
        <v>3600</v>
      </c>
      <c r="J34" s="15"/>
    </row>
    <row r="35" spans="2:20" ht="15.75" thickBot="1" x14ac:dyDescent="0.3">
      <c r="B35" s="9" t="s">
        <v>36</v>
      </c>
      <c r="C35" s="19" t="s">
        <v>35</v>
      </c>
      <c r="D35" s="20">
        <f>VLOOKUP($C35,PIVOTS!$B$5:$D$36,3,FALSE)</f>
        <v>8100</v>
      </c>
      <c r="E35" s="20">
        <f>VLOOKUP($C35,PIVOTS!$B$5:$I$36,4,FALSE)</f>
        <v>8500</v>
      </c>
      <c r="F35" s="20">
        <f>VLOOKUP($C35,PIVOTS!$B$5:$I$36,5,FALSE)</f>
        <v>8600</v>
      </c>
      <c r="G35" s="20">
        <f>VLOOKUP($C35,PIVOTS!$B$5:$I$36,6,FALSE)</f>
        <v>6300</v>
      </c>
      <c r="H35" s="20">
        <f>VLOOKUP($C35,PIVOTS!$B$5:$I$36,7,FALSE)</f>
        <v>7100</v>
      </c>
      <c r="I35" s="20">
        <f>VLOOKUP($C35,PIVOTS!$B$5:$I$36,8,FALSE)</f>
        <v>7400</v>
      </c>
      <c r="J35" s="15"/>
    </row>
    <row r="36" spans="2:20" ht="19.5" thickBot="1" x14ac:dyDescent="0.35">
      <c r="C36" s="21" t="s">
        <v>71</v>
      </c>
      <c r="D36" s="22">
        <f t="shared" ref="D36:I36" si="0">SUM(D4:D35)</f>
        <v>180400</v>
      </c>
      <c r="E36" s="22">
        <f t="shared" si="0"/>
        <v>190500</v>
      </c>
      <c r="F36" s="22">
        <f t="shared" si="0"/>
        <v>193600</v>
      </c>
      <c r="G36" s="22">
        <f t="shared" si="0"/>
        <v>151900</v>
      </c>
      <c r="H36" s="22">
        <f t="shared" si="0"/>
        <v>168100</v>
      </c>
      <c r="I36" s="23">
        <f t="shared" si="0"/>
        <v>174400</v>
      </c>
      <c r="J36" s="35"/>
    </row>
    <row r="39" spans="2:20" ht="18.75" x14ac:dyDescent="0.25">
      <c r="B39" s="8" t="s">
        <v>72</v>
      </c>
      <c r="C39" s="10" t="s">
        <v>70</v>
      </c>
      <c r="D39" s="13">
        <f>D3</f>
        <v>43952</v>
      </c>
      <c r="E39" s="13">
        <f>E3</f>
        <v>43983</v>
      </c>
      <c r="F39" s="13">
        <v>44013</v>
      </c>
      <c r="G39" s="13">
        <v>44044</v>
      </c>
      <c r="H39" s="13">
        <v>44075</v>
      </c>
      <c r="I39" s="13">
        <v>44105</v>
      </c>
      <c r="J39" s="14"/>
      <c r="O39" s="24">
        <f t="shared" ref="O39:T39" si="1">D3</f>
        <v>43952</v>
      </c>
      <c r="P39" s="24">
        <f t="shared" si="1"/>
        <v>43983</v>
      </c>
      <c r="Q39" s="24">
        <f t="shared" si="1"/>
        <v>44013</v>
      </c>
      <c r="R39" s="24">
        <f t="shared" si="1"/>
        <v>44044</v>
      </c>
      <c r="S39" s="24">
        <f t="shared" si="1"/>
        <v>44075</v>
      </c>
      <c r="T39" s="24">
        <f t="shared" si="1"/>
        <v>44105</v>
      </c>
    </row>
    <row r="40" spans="2:20" x14ac:dyDescent="0.25">
      <c r="B40" s="9" t="s">
        <v>6</v>
      </c>
      <c r="C40" s="11" t="str">
        <f t="shared" ref="C40:C47" si="2">VLOOKUP($B40,$B$4:$D$35,2,FALSE)</f>
        <v>E07000067</v>
      </c>
      <c r="D40" s="12">
        <f t="shared" ref="D40:D47" si="3">VLOOKUP($B40,$B$4:$I$35,3,FALSE)</f>
        <v>6500</v>
      </c>
      <c r="E40" s="12">
        <f t="shared" ref="E40:E47" si="4">VLOOKUP($B40,$B$4:$I$35,4,FALSE)</f>
        <v>6800</v>
      </c>
      <c r="F40" s="12">
        <f t="shared" ref="F40:F47" si="5">VLOOKUP($B40,$B$4:$I$35,5,FALSE)</f>
        <v>6900</v>
      </c>
      <c r="G40" s="12">
        <f t="shared" ref="G40:G47" si="6">VLOOKUP($B40,$B$4:$I$35,6,FALSE)</f>
        <v>5200</v>
      </c>
      <c r="H40" s="12">
        <f t="shared" ref="H40:H47" si="7">VLOOKUP($B40,$B$4:$I$35,7,FALSE)</f>
        <v>5800</v>
      </c>
      <c r="I40" s="12">
        <f>VLOOKUP($B40,$B$4:$I$35,8,FALSE)</f>
        <v>6000</v>
      </c>
      <c r="J40" s="15"/>
      <c r="N40" s="4" t="str">
        <f>B39</f>
        <v>ESSEX</v>
      </c>
      <c r="O40" s="5">
        <f t="shared" ref="O40:T40" si="8">D48</f>
        <v>43800</v>
      </c>
      <c r="P40" s="5">
        <f t="shared" si="8"/>
        <v>46100</v>
      </c>
      <c r="Q40" s="5">
        <f t="shared" si="8"/>
        <v>47100</v>
      </c>
      <c r="R40" s="5">
        <f t="shared" si="8"/>
        <v>36800</v>
      </c>
      <c r="S40" s="5">
        <f t="shared" si="8"/>
        <v>40800</v>
      </c>
      <c r="T40" s="5">
        <f t="shared" si="8"/>
        <v>42300</v>
      </c>
    </row>
    <row r="41" spans="2:20" x14ac:dyDescent="0.25">
      <c r="B41" s="9" t="s">
        <v>12</v>
      </c>
      <c r="C41" s="11" t="str">
        <f t="shared" si="2"/>
        <v>E07000070</v>
      </c>
      <c r="D41" s="12">
        <f t="shared" si="3"/>
        <v>6600</v>
      </c>
      <c r="E41" s="12">
        <f t="shared" si="4"/>
        <v>6900</v>
      </c>
      <c r="F41" s="12">
        <f t="shared" si="5"/>
        <v>7100</v>
      </c>
      <c r="G41" s="12">
        <f t="shared" si="6"/>
        <v>5500</v>
      </c>
      <c r="H41" s="12">
        <f t="shared" si="7"/>
        <v>6100</v>
      </c>
      <c r="I41" s="12">
        <f t="shared" ref="I41:I47" si="9">VLOOKUP($B41,$B$4:$I$35,8,FALSE)</f>
        <v>6300</v>
      </c>
      <c r="J41" s="15"/>
      <c r="N41" s="4" t="s">
        <v>80</v>
      </c>
      <c r="O41" s="5">
        <f t="shared" ref="O41:T41" si="10">D57</f>
        <v>35000</v>
      </c>
      <c r="P41" s="5">
        <f t="shared" si="10"/>
        <v>37200</v>
      </c>
      <c r="Q41" s="5">
        <f t="shared" si="10"/>
        <v>37700</v>
      </c>
      <c r="R41" s="5">
        <f t="shared" si="10"/>
        <v>30500</v>
      </c>
      <c r="S41" s="5">
        <f t="shared" si="10"/>
        <v>33700</v>
      </c>
      <c r="T41" s="5">
        <f t="shared" si="10"/>
        <v>34800</v>
      </c>
    </row>
    <row r="42" spans="2:20" x14ac:dyDescent="0.25">
      <c r="B42" s="9" t="s">
        <v>14</v>
      </c>
      <c r="C42" s="11" t="str">
        <f t="shared" si="2"/>
        <v>E07000071</v>
      </c>
      <c r="D42" s="12">
        <f t="shared" si="3"/>
        <v>7200</v>
      </c>
      <c r="E42" s="12">
        <f t="shared" si="4"/>
        <v>7600</v>
      </c>
      <c r="F42" s="12">
        <f t="shared" si="5"/>
        <v>7700</v>
      </c>
      <c r="G42" s="12">
        <f t="shared" si="6"/>
        <v>6000</v>
      </c>
      <c r="H42" s="12">
        <f t="shared" si="7"/>
        <v>6700</v>
      </c>
      <c r="I42" s="12">
        <f t="shared" si="9"/>
        <v>6900</v>
      </c>
      <c r="J42" s="15"/>
      <c r="N42" s="4" t="str">
        <f>B59</f>
        <v>KENT &amp; MEDWAY</v>
      </c>
      <c r="O42" s="5">
        <f t="shared" ref="O42:T42" si="11">D73</f>
        <v>75300</v>
      </c>
      <c r="P42" s="5">
        <f t="shared" si="11"/>
        <v>79600</v>
      </c>
      <c r="Q42" s="5">
        <f t="shared" si="11"/>
        <v>80800</v>
      </c>
      <c r="R42" s="5">
        <f t="shared" si="11"/>
        <v>63400</v>
      </c>
      <c r="S42" s="5">
        <f t="shared" si="11"/>
        <v>69900</v>
      </c>
      <c r="T42" s="5">
        <f t="shared" si="11"/>
        <v>72500</v>
      </c>
    </row>
    <row r="43" spans="2:20" x14ac:dyDescent="0.25">
      <c r="B43" s="9" t="s">
        <v>16</v>
      </c>
      <c r="C43" s="11" t="str">
        <f t="shared" si="2"/>
        <v>E07000072</v>
      </c>
      <c r="D43" s="12">
        <f t="shared" si="3"/>
        <v>6900</v>
      </c>
      <c r="E43" s="12">
        <f t="shared" si="4"/>
        <v>7400</v>
      </c>
      <c r="F43" s="12">
        <f t="shared" si="5"/>
        <v>7600</v>
      </c>
      <c r="G43" s="12">
        <f t="shared" si="6"/>
        <v>6100</v>
      </c>
      <c r="H43" s="12">
        <f t="shared" si="7"/>
        <v>6700</v>
      </c>
      <c r="I43" s="12">
        <f t="shared" si="9"/>
        <v>7000</v>
      </c>
      <c r="J43" s="15"/>
      <c r="N43" s="4" t="str">
        <f>B75</f>
        <v>EAST SUSSEX</v>
      </c>
      <c r="O43" s="5">
        <f t="shared" ref="O43:T43" si="12">D81</f>
        <v>26300</v>
      </c>
      <c r="P43" s="5">
        <f t="shared" si="12"/>
        <v>27600</v>
      </c>
      <c r="Q43" s="5">
        <f t="shared" si="12"/>
        <v>28000</v>
      </c>
      <c r="R43" s="5">
        <f t="shared" si="12"/>
        <v>21200</v>
      </c>
      <c r="S43" s="5">
        <f t="shared" si="12"/>
        <v>23700</v>
      </c>
      <c r="T43" s="5">
        <f t="shared" si="12"/>
        <v>24800</v>
      </c>
    </row>
    <row r="44" spans="2:20" x14ac:dyDescent="0.25">
      <c r="B44" s="9" t="s">
        <v>18</v>
      </c>
      <c r="C44" s="11" t="str">
        <f t="shared" si="2"/>
        <v>E07000073</v>
      </c>
      <c r="D44" s="12">
        <f t="shared" si="3"/>
        <v>4000</v>
      </c>
      <c r="E44" s="12">
        <f t="shared" si="4"/>
        <v>4200</v>
      </c>
      <c r="F44" s="12">
        <f t="shared" si="5"/>
        <v>4300</v>
      </c>
      <c r="G44" s="12">
        <f t="shared" si="6"/>
        <v>3600</v>
      </c>
      <c r="H44" s="12">
        <f t="shared" si="7"/>
        <v>3900</v>
      </c>
      <c r="I44" s="12">
        <f t="shared" si="9"/>
        <v>4100</v>
      </c>
      <c r="J44" s="15"/>
    </row>
    <row r="45" spans="2:20" x14ac:dyDescent="0.25">
      <c r="B45" s="9" t="s">
        <v>20</v>
      </c>
      <c r="C45" s="11" t="str">
        <f t="shared" si="2"/>
        <v>E07000074</v>
      </c>
      <c r="D45" s="12">
        <f t="shared" si="3"/>
        <v>3000</v>
      </c>
      <c r="E45" s="12">
        <f t="shared" si="4"/>
        <v>3100</v>
      </c>
      <c r="F45" s="12">
        <f t="shared" si="5"/>
        <v>3200</v>
      </c>
      <c r="G45" s="12">
        <f t="shared" si="6"/>
        <v>2400</v>
      </c>
      <c r="H45" s="12">
        <f t="shared" si="7"/>
        <v>2700</v>
      </c>
      <c r="I45" s="12">
        <f t="shared" si="9"/>
        <v>2800</v>
      </c>
      <c r="J45" s="15"/>
    </row>
    <row r="46" spans="2:20" x14ac:dyDescent="0.25">
      <c r="B46" s="9" t="s">
        <v>24</v>
      </c>
      <c r="C46" s="11" t="str">
        <f t="shared" si="2"/>
        <v>E07000076</v>
      </c>
      <c r="D46" s="12">
        <f t="shared" si="3"/>
        <v>5800</v>
      </c>
      <c r="E46" s="12">
        <f t="shared" si="4"/>
        <v>6100</v>
      </c>
      <c r="F46" s="12">
        <f t="shared" si="5"/>
        <v>6200</v>
      </c>
      <c r="G46" s="12">
        <f t="shared" si="6"/>
        <v>4900</v>
      </c>
      <c r="H46" s="12">
        <f t="shared" si="7"/>
        <v>5400</v>
      </c>
      <c r="I46" s="12">
        <f t="shared" si="9"/>
        <v>5600</v>
      </c>
      <c r="J46" s="15"/>
    </row>
    <row r="47" spans="2:20" ht="15.75" thickBot="1" x14ac:dyDescent="0.3">
      <c r="B47" s="9" t="s">
        <v>26</v>
      </c>
      <c r="C47" s="19" t="str">
        <f t="shared" si="2"/>
        <v>E07000077</v>
      </c>
      <c r="D47" s="12">
        <f t="shared" si="3"/>
        <v>3800</v>
      </c>
      <c r="E47" s="12">
        <f t="shared" si="4"/>
        <v>4000</v>
      </c>
      <c r="F47" s="12">
        <f t="shared" si="5"/>
        <v>4100</v>
      </c>
      <c r="G47" s="12">
        <f t="shared" si="6"/>
        <v>3100</v>
      </c>
      <c r="H47" s="12">
        <f t="shared" si="7"/>
        <v>3500</v>
      </c>
      <c r="I47" s="12">
        <f t="shared" si="9"/>
        <v>3600</v>
      </c>
      <c r="J47" s="15"/>
    </row>
    <row r="48" spans="2:20" ht="19.5" thickBot="1" x14ac:dyDescent="0.35">
      <c r="C48" s="21" t="s">
        <v>73</v>
      </c>
      <c r="D48" s="22">
        <f t="shared" ref="D48:I48" si="13">SUM(D40:D47)</f>
        <v>43800</v>
      </c>
      <c r="E48" s="22">
        <f t="shared" si="13"/>
        <v>46100</v>
      </c>
      <c r="F48" s="22">
        <f t="shared" si="13"/>
        <v>47100</v>
      </c>
      <c r="G48" s="22">
        <f t="shared" si="13"/>
        <v>36800</v>
      </c>
      <c r="H48" s="22">
        <f t="shared" si="13"/>
        <v>40800</v>
      </c>
      <c r="I48" s="23">
        <f t="shared" si="13"/>
        <v>42300</v>
      </c>
      <c r="J48" s="35"/>
    </row>
    <row r="50" spans="2:17" ht="18.75" x14ac:dyDescent="0.25">
      <c r="B50" s="8" t="s">
        <v>80</v>
      </c>
      <c r="C50" s="10" t="s">
        <v>70</v>
      </c>
      <c r="D50" s="13">
        <f>D3</f>
        <v>43952</v>
      </c>
      <c r="E50" s="13">
        <f>E3</f>
        <v>43983</v>
      </c>
      <c r="F50" s="13">
        <v>44013</v>
      </c>
      <c r="G50" s="13">
        <v>44044</v>
      </c>
      <c r="H50" s="13">
        <v>44075</v>
      </c>
      <c r="I50" s="13">
        <v>44105</v>
      </c>
      <c r="J50" s="14"/>
    </row>
    <row r="51" spans="2:17" x14ac:dyDescent="0.25">
      <c r="B51" s="9" t="s">
        <v>4</v>
      </c>
      <c r="C51" s="11" t="str">
        <f t="shared" ref="C51:C56" si="14">VLOOKUP($B51,$B$4:$D$35,2,FALSE)</f>
        <v>E07000066</v>
      </c>
      <c r="D51" s="12">
        <f t="shared" ref="D51:D56" si="15">VLOOKUP($B51,$B$4:$I$35,3,FALSE)</f>
        <v>8100</v>
      </c>
      <c r="E51" s="12">
        <f t="shared" ref="E51:E56" si="16">VLOOKUP($B51,$B$4:$I$35,4,FALSE)</f>
        <v>8700</v>
      </c>
      <c r="F51" s="12">
        <f t="shared" ref="F51:F56" si="17">VLOOKUP($B51,$B$4:$I$35,5,FALSE)</f>
        <v>8800</v>
      </c>
      <c r="G51" s="12">
        <f t="shared" ref="G51:G56" si="18">VLOOKUP($B51,$B$4:$I$35,6,FALSE)</f>
        <v>7200</v>
      </c>
      <c r="H51" s="12">
        <f t="shared" ref="H51:H56" si="19">VLOOKUP($B51,$B$4:$I$35,7,FALSE)</f>
        <v>7900</v>
      </c>
      <c r="I51" s="12">
        <f t="shared" ref="I51:I56" si="20">VLOOKUP($B51,$B$4:$I$35,8,FALSE)</f>
        <v>8100</v>
      </c>
      <c r="J51" s="15"/>
    </row>
    <row r="52" spans="2:17" x14ac:dyDescent="0.25">
      <c r="B52" s="9" t="s">
        <v>8</v>
      </c>
      <c r="C52" s="11" t="str">
        <f t="shared" si="14"/>
        <v>E07000068</v>
      </c>
      <c r="D52" s="12">
        <f t="shared" si="15"/>
        <v>3100</v>
      </c>
      <c r="E52" s="12">
        <f t="shared" si="16"/>
        <v>3300</v>
      </c>
      <c r="F52" s="12">
        <f t="shared" si="17"/>
        <v>3300</v>
      </c>
      <c r="G52" s="12">
        <f t="shared" si="18"/>
        <v>2600</v>
      </c>
      <c r="H52" s="12">
        <f t="shared" si="19"/>
        <v>2900</v>
      </c>
      <c r="I52" s="12">
        <f t="shared" si="20"/>
        <v>3000</v>
      </c>
      <c r="J52" s="15"/>
      <c r="N52" s="4" t="str">
        <f>B50</f>
        <v>SOUTH ESSEX</v>
      </c>
      <c r="O52" s="5">
        <f>D57</f>
        <v>35000</v>
      </c>
      <c r="P52" s="5">
        <f>E57</f>
        <v>37200</v>
      </c>
      <c r="Q52" s="5">
        <f>F57</f>
        <v>37700</v>
      </c>
    </row>
    <row r="53" spans="2:17" x14ac:dyDescent="0.25">
      <c r="B53" s="9" t="s">
        <v>10</v>
      </c>
      <c r="C53" s="11" t="str">
        <f t="shared" si="14"/>
        <v>E07000069</v>
      </c>
      <c r="D53" s="12">
        <f t="shared" si="15"/>
        <v>4400</v>
      </c>
      <c r="E53" s="12">
        <f t="shared" si="16"/>
        <v>4600</v>
      </c>
      <c r="F53" s="12">
        <f t="shared" si="17"/>
        <v>4700</v>
      </c>
      <c r="G53" s="12">
        <f t="shared" si="18"/>
        <v>3800</v>
      </c>
      <c r="H53" s="12">
        <f t="shared" si="19"/>
        <v>4200</v>
      </c>
      <c r="I53" s="12">
        <f t="shared" si="20"/>
        <v>4300</v>
      </c>
      <c r="J53" s="15"/>
    </row>
    <row r="54" spans="2:17" x14ac:dyDescent="0.25">
      <c r="B54" s="9" t="s">
        <v>22</v>
      </c>
      <c r="C54" s="11" t="str">
        <f t="shared" si="14"/>
        <v>E07000075</v>
      </c>
      <c r="D54" s="12">
        <f t="shared" si="15"/>
        <v>3700</v>
      </c>
      <c r="E54" s="12">
        <f t="shared" si="16"/>
        <v>3900</v>
      </c>
      <c r="F54" s="12">
        <f t="shared" si="17"/>
        <v>3900</v>
      </c>
      <c r="G54" s="12">
        <f t="shared" si="18"/>
        <v>3100</v>
      </c>
      <c r="H54" s="12">
        <f t="shared" si="19"/>
        <v>3400</v>
      </c>
      <c r="I54" s="12">
        <f t="shared" si="20"/>
        <v>3500</v>
      </c>
      <c r="J54" s="15"/>
    </row>
    <row r="55" spans="2:17" x14ac:dyDescent="0.25">
      <c r="B55" s="9" t="s">
        <v>68</v>
      </c>
      <c r="C55" s="11" t="str">
        <f t="shared" si="14"/>
        <v>E06000033</v>
      </c>
      <c r="D55" s="12">
        <f t="shared" si="15"/>
        <v>7200</v>
      </c>
      <c r="E55" s="12">
        <f t="shared" si="16"/>
        <v>7500</v>
      </c>
      <c r="F55" s="12">
        <f t="shared" si="17"/>
        <v>7600</v>
      </c>
      <c r="G55" s="12">
        <f t="shared" si="18"/>
        <v>6100</v>
      </c>
      <c r="H55" s="12">
        <f t="shared" si="19"/>
        <v>6700</v>
      </c>
      <c r="I55" s="12">
        <f t="shared" si="20"/>
        <v>7000</v>
      </c>
      <c r="J55" s="15"/>
    </row>
    <row r="56" spans="2:17" ht="15.75" thickBot="1" x14ac:dyDescent="0.3">
      <c r="B56" s="9" t="s">
        <v>69</v>
      </c>
      <c r="C56" s="11" t="str">
        <f t="shared" si="14"/>
        <v>E06000034</v>
      </c>
      <c r="D56" s="12">
        <f t="shared" si="15"/>
        <v>8500</v>
      </c>
      <c r="E56" s="12">
        <f t="shared" si="16"/>
        <v>9200</v>
      </c>
      <c r="F56" s="12">
        <f t="shared" si="17"/>
        <v>9400</v>
      </c>
      <c r="G56" s="12">
        <f t="shared" si="18"/>
        <v>7700</v>
      </c>
      <c r="H56" s="12">
        <f t="shared" si="19"/>
        <v>8600</v>
      </c>
      <c r="I56" s="12">
        <f t="shared" si="20"/>
        <v>8900</v>
      </c>
      <c r="J56" s="15"/>
    </row>
    <row r="57" spans="2:17" ht="19.5" thickBot="1" x14ac:dyDescent="0.35">
      <c r="C57" s="21" t="s">
        <v>76</v>
      </c>
      <c r="D57" s="22">
        <f t="shared" ref="D57:I57" si="21">SUM(D51:D56)</f>
        <v>35000</v>
      </c>
      <c r="E57" s="22">
        <f t="shared" si="21"/>
        <v>37200</v>
      </c>
      <c r="F57" s="22">
        <f t="shared" si="21"/>
        <v>37700</v>
      </c>
      <c r="G57" s="22">
        <f t="shared" si="21"/>
        <v>30500</v>
      </c>
      <c r="H57" s="22">
        <f t="shared" si="21"/>
        <v>33700</v>
      </c>
      <c r="I57" s="23">
        <f t="shared" si="21"/>
        <v>34800</v>
      </c>
      <c r="J57" s="35"/>
    </row>
    <row r="59" spans="2:17" ht="18.75" x14ac:dyDescent="0.25">
      <c r="B59" s="8" t="s">
        <v>74</v>
      </c>
      <c r="C59" s="10" t="s">
        <v>70</v>
      </c>
      <c r="D59" s="13">
        <f>D3</f>
        <v>43952</v>
      </c>
      <c r="E59" s="13">
        <f>E3</f>
        <v>43983</v>
      </c>
      <c r="F59" s="13">
        <v>44013</v>
      </c>
      <c r="G59" s="13">
        <v>44044</v>
      </c>
      <c r="H59" s="13">
        <v>44075</v>
      </c>
      <c r="I59" s="13">
        <v>44105</v>
      </c>
      <c r="J59" s="14"/>
    </row>
    <row r="60" spans="2:17" x14ac:dyDescent="0.25">
      <c r="B60" s="9" t="s">
        <v>38</v>
      </c>
      <c r="C60" s="11" t="str">
        <f t="shared" ref="C60:C72" si="22">VLOOKUP($B60,$B$4:$D$35,2,FALSE)</f>
        <v>E07000105</v>
      </c>
      <c r="D60" s="12">
        <f t="shared" ref="D60:D72" si="23">VLOOKUP($B60,$B$4:$I$35,3,FALSE)</f>
        <v>5300</v>
      </c>
      <c r="E60" s="12">
        <f t="shared" ref="E60:E72" si="24">VLOOKUP($B60,$B$4:$I$35,4,FALSE)</f>
        <v>5500</v>
      </c>
      <c r="F60" s="12">
        <f t="shared" ref="F60:F72" si="25">VLOOKUP($B60,$B$4:$I$35,5,FALSE)</f>
        <v>5600</v>
      </c>
      <c r="G60" s="12">
        <f t="shared" ref="G60:G72" si="26">VLOOKUP($B60,$B$4:$I$35,6,FALSE)</f>
        <v>4400</v>
      </c>
      <c r="H60" s="12">
        <f t="shared" ref="H60:H72" si="27">VLOOKUP($B60,$B$4:$I$35,7,FALSE)</f>
        <v>4800</v>
      </c>
      <c r="I60" s="12">
        <f t="shared" ref="I60:I72" si="28">VLOOKUP($B60,$B$4:$I$35,8,FALSE)</f>
        <v>5000</v>
      </c>
      <c r="J60" s="15"/>
    </row>
    <row r="61" spans="2:17" x14ac:dyDescent="0.25">
      <c r="B61" s="9" t="s">
        <v>40</v>
      </c>
      <c r="C61" s="11" t="str">
        <f t="shared" si="22"/>
        <v>E07000106</v>
      </c>
      <c r="D61" s="12">
        <f t="shared" si="23"/>
        <v>5900</v>
      </c>
      <c r="E61" s="12">
        <f t="shared" si="24"/>
        <v>6200</v>
      </c>
      <c r="F61" s="12">
        <f t="shared" si="25"/>
        <v>6300</v>
      </c>
      <c r="G61" s="12">
        <f t="shared" si="26"/>
        <v>4900</v>
      </c>
      <c r="H61" s="12">
        <f t="shared" si="27"/>
        <v>5400</v>
      </c>
      <c r="I61" s="12">
        <f t="shared" si="28"/>
        <v>5700</v>
      </c>
      <c r="J61" s="15"/>
    </row>
    <row r="62" spans="2:17" x14ac:dyDescent="0.25">
      <c r="B62" s="9" t="s">
        <v>42</v>
      </c>
      <c r="C62" s="11" t="str">
        <f t="shared" si="22"/>
        <v>E07000107</v>
      </c>
      <c r="D62" s="12">
        <f t="shared" si="23"/>
        <v>4600</v>
      </c>
      <c r="E62" s="12">
        <f t="shared" si="24"/>
        <v>4900</v>
      </c>
      <c r="F62" s="12">
        <f t="shared" si="25"/>
        <v>5000</v>
      </c>
      <c r="G62" s="12">
        <f t="shared" si="26"/>
        <v>4000</v>
      </c>
      <c r="H62" s="12">
        <f t="shared" si="27"/>
        <v>4400</v>
      </c>
      <c r="I62" s="12">
        <f t="shared" si="28"/>
        <v>4600</v>
      </c>
      <c r="J62" s="15"/>
    </row>
    <row r="63" spans="2:17" x14ac:dyDescent="0.25">
      <c r="B63" s="9" t="s">
        <v>44</v>
      </c>
      <c r="C63" s="11" t="str">
        <f t="shared" si="22"/>
        <v>E07000108</v>
      </c>
      <c r="D63" s="12">
        <f t="shared" si="23"/>
        <v>4400</v>
      </c>
      <c r="E63" s="12">
        <f t="shared" si="24"/>
        <v>4600</v>
      </c>
      <c r="F63" s="12">
        <f t="shared" si="25"/>
        <v>4600</v>
      </c>
      <c r="G63" s="12">
        <f t="shared" si="26"/>
        <v>3600</v>
      </c>
      <c r="H63" s="12">
        <f t="shared" si="27"/>
        <v>4000</v>
      </c>
      <c r="I63" s="12">
        <f t="shared" si="28"/>
        <v>4100</v>
      </c>
      <c r="J63" s="15"/>
    </row>
    <row r="64" spans="2:17" x14ac:dyDescent="0.25">
      <c r="B64" s="9" t="s">
        <v>52</v>
      </c>
      <c r="C64" s="11" t="str">
        <f t="shared" si="22"/>
        <v>E07000112</v>
      </c>
      <c r="D64" s="12">
        <f t="shared" si="23"/>
        <v>4400</v>
      </c>
      <c r="E64" s="12">
        <f t="shared" si="24"/>
        <v>4600</v>
      </c>
      <c r="F64" s="12">
        <f t="shared" si="25"/>
        <v>4700</v>
      </c>
      <c r="G64" s="12">
        <f t="shared" si="26"/>
        <v>3600</v>
      </c>
      <c r="H64" s="12">
        <f t="shared" si="27"/>
        <v>4000</v>
      </c>
      <c r="I64" s="12">
        <f t="shared" si="28"/>
        <v>4200</v>
      </c>
      <c r="J64" s="15"/>
    </row>
    <row r="65" spans="2:10" x14ac:dyDescent="0.25">
      <c r="B65" s="9" t="s">
        <v>46</v>
      </c>
      <c r="C65" s="11" t="str">
        <f t="shared" si="22"/>
        <v>E07000109</v>
      </c>
      <c r="D65" s="12">
        <f t="shared" si="23"/>
        <v>4600</v>
      </c>
      <c r="E65" s="12">
        <f t="shared" si="24"/>
        <v>5000</v>
      </c>
      <c r="F65" s="12">
        <f t="shared" si="25"/>
        <v>5100</v>
      </c>
      <c r="G65" s="12">
        <f t="shared" si="26"/>
        <v>4000</v>
      </c>
      <c r="H65" s="12">
        <f t="shared" si="27"/>
        <v>4400</v>
      </c>
      <c r="I65" s="12">
        <f t="shared" si="28"/>
        <v>4600</v>
      </c>
      <c r="J65" s="15"/>
    </row>
    <row r="66" spans="2:10" x14ac:dyDescent="0.25">
      <c r="B66" s="9" t="s">
        <v>48</v>
      </c>
      <c r="C66" s="11" t="str">
        <f t="shared" si="22"/>
        <v>E07000110</v>
      </c>
      <c r="D66" s="12">
        <f t="shared" si="23"/>
        <v>7200</v>
      </c>
      <c r="E66" s="12">
        <f t="shared" si="24"/>
        <v>7700</v>
      </c>
      <c r="F66" s="12">
        <f t="shared" si="25"/>
        <v>7800</v>
      </c>
      <c r="G66" s="12">
        <f t="shared" si="26"/>
        <v>6100</v>
      </c>
      <c r="H66" s="12">
        <f t="shared" si="27"/>
        <v>6800</v>
      </c>
      <c r="I66" s="12">
        <f t="shared" si="28"/>
        <v>7000</v>
      </c>
      <c r="J66" s="15"/>
    </row>
    <row r="67" spans="2:10" x14ac:dyDescent="0.25">
      <c r="B67" s="9" t="s">
        <v>67</v>
      </c>
      <c r="C67" s="11" t="str">
        <f t="shared" si="22"/>
        <v>E06000035</v>
      </c>
      <c r="D67" s="12">
        <f t="shared" si="23"/>
        <v>11900</v>
      </c>
      <c r="E67" s="12">
        <f t="shared" si="24"/>
        <v>12700</v>
      </c>
      <c r="F67" s="12">
        <f t="shared" si="25"/>
        <v>12900</v>
      </c>
      <c r="G67" s="12">
        <f t="shared" si="26"/>
        <v>10500</v>
      </c>
      <c r="H67" s="12">
        <f t="shared" si="27"/>
        <v>11400</v>
      </c>
      <c r="I67" s="12">
        <f t="shared" si="28"/>
        <v>11800</v>
      </c>
      <c r="J67" s="15"/>
    </row>
    <row r="68" spans="2:10" x14ac:dyDescent="0.25">
      <c r="B68" s="9" t="s">
        <v>50</v>
      </c>
      <c r="C68" s="11" t="str">
        <f t="shared" si="22"/>
        <v>E07000111</v>
      </c>
      <c r="D68" s="12">
        <f t="shared" si="23"/>
        <v>4700</v>
      </c>
      <c r="E68" s="12">
        <f t="shared" si="24"/>
        <v>5000</v>
      </c>
      <c r="F68" s="12">
        <f t="shared" si="25"/>
        <v>5100</v>
      </c>
      <c r="G68" s="12">
        <f t="shared" si="26"/>
        <v>3900</v>
      </c>
      <c r="H68" s="12">
        <f t="shared" si="27"/>
        <v>4300</v>
      </c>
      <c r="I68" s="12">
        <f t="shared" si="28"/>
        <v>4400</v>
      </c>
      <c r="J68" s="15"/>
    </row>
    <row r="69" spans="2:10" x14ac:dyDescent="0.25">
      <c r="B69" s="9" t="s">
        <v>54</v>
      </c>
      <c r="C69" s="11" t="str">
        <f t="shared" si="22"/>
        <v>E07000113</v>
      </c>
      <c r="D69" s="12">
        <f t="shared" si="23"/>
        <v>6000</v>
      </c>
      <c r="E69" s="12">
        <f t="shared" si="24"/>
        <v>6300</v>
      </c>
      <c r="F69" s="12">
        <f t="shared" si="25"/>
        <v>6400</v>
      </c>
      <c r="G69" s="12">
        <f t="shared" si="26"/>
        <v>5100</v>
      </c>
      <c r="H69" s="12">
        <f t="shared" si="27"/>
        <v>5600</v>
      </c>
      <c r="I69" s="12">
        <f t="shared" si="28"/>
        <v>5700</v>
      </c>
      <c r="J69" s="15"/>
    </row>
    <row r="70" spans="2:10" x14ac:dyDescent="0.25">
      <c r="B70" s="9" t="s">
        <v>56</v>
      </c>
      <c r="C70" s="11" t="str">
        <f t="shared" si="22"/>
        <v>E07000114</v>
      </c>
      <c r="D70" s="12">
        <f t="shared" si="23"/>
        <v>6400</v>
      </c>
      <c r="E70" s="12">
        <f t="shared" si="24"/>
        <v>6700</v>
      </c>
      <c r="F70" s="12">
        <f t="shared" si="25"/>
        <v>6800</v>
      </c>
      <c r="G70" s="12">
        <f t="shared" si="26"/>
        <v>5400</v>
      </c>
      <c r="H70" s="12">
        <f t="shared" si="27"/>
        <v>6000</v>
      </c>
      <c r="I70" s="12">
        <f t="shared" si="28"/>
        <v>6200</v>
      </c>
      <c r="J70" s="15"/>
    </row>
    <row r="71" spans="2:10" x14ac:dyDescent="0.25">
      <c r="B71" s="9" t="s">
        <v>58</v>
      </c>
      <c r="C71" s="11" t="str">
        <f t="shared" si="22"/>
        <v>E07000115</v>
      </c>
      <c r="D71" s="12">
        <f t="shared" si="23"/>
        <v>5100</v>
      </c>
      <c r="E71" s="12">
        <f t="shared" si="24"/>
        <v>5300</v>
      </c>
      <c r="F71" s="12">
        <f t="shared" si="25"/>
        <v>5400</v>
      </c>
      <c r="G71" s="12">
        <f t="shared" si="26"/>
        <v>4100</v>
      </c>
      <c r="H71" s="12">
        <f t="shared" si="27"/>
        <v>4500</v>
      </c>
      <c r="I71" s="12">
        <f t="shared" si="28"/>
        <v>4700</v>
      </c>
      <c r="J71" s="15"/>
    </row>
    <row r="72" spans="2:10" ht="15.75" thickBot="1" x14ac:dyDescent="0.3">
      <c r="B72" s="9" t="s">
        <v>60</v>
      </c>
      <c r="C72" s="19" t="str">
        <f t="shared" si="22"/>
        <v>E07000116</v>
      </c>
      <c r="D72" s="12">
        <f t="shared" si="23"/>
        <v>4800</v>
      </c>
      <c r="E72" s="12">
        <f t="shared" si="24"/>
        <v>5100</v>
      </c>
      <c r="F72" s="12">
        <f t="shared" si="25"/>
        <v>5100</v>
      </c>
      <c r="G72" s="12">
        <f t="shared" si="26"/>
        <v>3800</v>
      </c>
      <c r="H72" s="12">
        <f t="shared" si="27"/>
        <v>4300</v>
      </c>
      <c r="I72" s="12">
        <f t="shared" si="28"/>
        <v>4500</v>
      </c>
      <c r="J72" s="15"/>
    </row>
    <row r="73" spans="2:10" ht="19.5" thickBot="1" x14ac:dyDescent="0.35">
      <c r="C73" s="21" t="s">
        <v>77</v>
      </c>
      <c r="D73" s="22">
        <f t="shared" ref="D73:I73" si="29">SUM(D60:D72)</f>
        <v>75300</v>
      </c>
      <c r="E73" s="22">
        <f t="shared" si="29"/>
        <v>79600</v>
      </c>
      <c r="F73" s="22">
        <f t="shared" si="29"/>
        <v>80800</v>
      </c>
      <c r="G73" s="22">
        <f t="shared" si="29"/>
        <v>63400</v>
      </c>
      <c r="H73" s="22">
        <f t="shared" si="29"/>
        <v>69900</v>
      </c>
      <c r="I73" s="23">
        <f t="shared" si="29"/>
        <v>72500</v>
      </c>
      <c r="J73" s="35"/>
    </row>
    <row r="75" spans="2:10" ht="18.75" x14ac:dyDescent="0.25">
      <c r="B75" s="8" t="s">
        <v>75</v>
      </c>
      <c r="C75" s="10" t="s">
        <v>70</v>
      </c>
      <c r="D75" s="13">
        <f>D3</f>
        <v>43952</v>
      </c>
      <c r="E75" s="13">
        <f>E3</f>
        <v>43983</v>
      </c>
      <c r="F75" s="13">
        <v>44013</v>
      </c>
      <c r="G75" s="13">
        <v>44044</v>
      </c>
      <c r="H75" s="13">
        <v>44075</v>
      </c>
      <c r="I75" s="13">
        <v>44105</v>
      </c>
      <c r="J75" s="14"/>
    </row>
    <row r="76" spans="2:10" x14ac:dyDescent="0.25">
      <c r="B76" s="9" t="s">
        <v>28</v>
      </c>
      <c r="C76" s="11" t="str">
        <f>VLOOKUP($B76,$B$4:$D$35,2,FALSE)</f>
        <v>E07000061</v>
      </c>
      <c r="D76" s="12">
        <f>VLOOKUP($B76,$B$4:$I$35,3,FALSE)</f>
        <v>4100</v>
      </c>
      <c r="E76" s="12">
        <f>VLOOKUP($B76,$B$4:$I$35,4,FALSE)</f>
        <v>4400</v>
      </c>
      <c r="F76" s="12">
        <f>VLOOKUP($B76,$B$4:$I$35,5,FALSE)</f>
        <v>4400</v>
      </c>
      <c r="G76" s="12">
        <f>VLOOKUP($B76,$B$4:$I$35,6,FALSE)</f>
        <v>3500</v>
      </c>
      <c r="H76" s="12">
        <f>VLOOKUP($B76,$B$4:$I$35,7,FALSE)</f>
        <v>3800</v>
      </c>
      <c r="I76" s="12">
        <f t="shared" ref="I76:I80" si="30">VLOOKUP($B76,$B$4:$I$35,8,FALSE)</f>
        <v>4000</v>
      </c>
      <c r="J76" s="15"/>
    </row>
    <row r="77" spans="2:10" x14ac:dyDescent="0.25">
      <c r="B77" s="9" t="s">
        <v>30</v>
      </c>
      <c r="C77" s="11" t="str">
        <f>VLOOKUP($B77,$B$4:$D$35,2,FALSE)</f>
        <v>E07000062</v>
      </c>
      <c r="D77" s="12">
        <f>VLOOKUP($B77,$B$4:$I$35,3,FALSE)</f>
        <v>4700</v>
      </c>
      <c r="E77" s="12">
        <f>VLOOKUP($B77,$B$4:$I$35,4,FALSE)</f>
        <v>4900</v>
      </c>
      <c r="F77" s="12">
        <f>VLOOKUP($B77,$B$4:$I$35,5,FALSE)</f>
        <v>5000</v>
      </c>
      <c r="G77" s="12">
        <f>VLOOKUP($B77,$B$4:$I$35,6,FALSE)</f>
        <v>3900</v>
      </c>
      <c r="H77" s="12">
        <f>VLOOKUP($B77,$B$4:$I$35,7,FALSE)</f>
        <v>4400</v>
      </c>
      <c r="I77" s="12">
        <f t="shared" si="30"/>
        <v>4600</v>
      </c>
      <c r="J77" s="15"/>
    </row>
    <row r="78" spans="2:10" x14ac:dyDescent="0.25">
      <c r="B78" s="9" t="s">
        <v>32</v>
      </c>
      <c r="C78" s="11" t="str">
        <f>VLOOKUP($B78,$B$4:$D$35,2,FALSE)</f>
        <v>E07000063</v>
      </c>
      <c r="D78" s="12">
        <f>VLOOKUP($B78,$B$4:$I$35,3,FALSE)</f>
        <v>5000</v>
      </c>
      <c r="E78" s="12">
        <f>VLOOKUP($B78,$B$4:$I$35,4,FALSE)</f>
        <v>5200</v>
      </c>
      <c r="F78" s="12">
        <f>VLOOKUP($B78,$B$4:$I$35,5,FALSE)</f>
        <v>5300</v>
      </c>
      <c r="G78" s="12">
        <f>VLOOKUP($B78,$B$4:$I$35,6,FALSE)</f>
        <v>4000</v>
      </c>
      <c r="H78" s="12">
        <f>VLOOKUP($B78,$B$4:$I$35,7,FALSE)</f>
        <v>4500</v>
      </c>
      <c r="I78" s="12">
        <f t="shared" si="30"/>
        <v>4700</v>
      </c>
      <c r="J78" s="15"/>
    </row>
    <row r="79" spans="2:10" x14ac:dyDescent="0.25">
      <c r="B79" s="9" t="s">
        <v>34</v>
      </c>
      <c r="C79" s="11" t="str">
        <f>VLOOKUP($B79,$B$4:$D$35,2,FALSE)</f>
        <v>E07000064</v>
      </c>
      <c r="D79" s="12">
        <f>VLOOKUP($B79,$B$4:$I$35,3,FALSE)</f>
        <v>4400</v>
      </c>
      <c r="E79" s="12">
        <f>VLOOKUP($B79,$B$4:$I$35,4,FALSE)</f>
        <v>4600</v>
      </c>
      <c r="F79" s="12">
        <f>VLOOKUP($B79,$B$4:$I$35,5,FALSE)</f>
        <v>4700</v>
      </c>
      <c r="G79" s="12">
        <f>VLOOKUP($B79,$B$4:$I$35,6,FALSE)</f>
        <v>3500</v>
      </c>
      <c r="H79" s="12">
        <f>VLOOKUP($B79,$B$4:$I$35,7,FALSE)</f>
        <v>3900</v>
      </c>
      <c r="I79" s="12">
        <f t="shared" si="30"/>
        <v>4100</v>
      </c>
      <c r="J79" s="15"/>
    </row>
    <row r="80" spans="2:10" ht="15.75" thickBot="1" x14ac:dyDescent="0.3">
      <c r="B80" s="9" t="s">
        <v>36</v>
      </c>
      <c r="C80" s="19" t="str">
        <f>VLOOKUP($B80,$B$4:$D$35,2,FALSE)</f>
        <v>E07000065</v>
      </c>
      <c r="D80" s="12">
        <f>VLOOKUP($B80,$B$4:$I$35,3,FALSE)</f>
        <v>8100</v>
      </c>
      <c r="E80" s="12">
        <f>VLOOKUP($B80,$B$4:$I$35,4,FALSE)</f>
        <v>8500</v>
      </c>
      <c r="F80" s="12">
        <f>VLOOKUP($B80,$B$4:$I$35,5,FALSE)</f>
        <v>8600</v>
      </c>
      <c r="G80" s="12">
        <f>VLOOKUP($B80,$B$4:$I$35,6,FALSE)</f>
        <v>6300</v>
      </c>
      <c r="H80" s="12">
        <f>VLOOKUP($B80,$B$4:$I$35,7,FALSE)</f>
        <v>7100</v>
      </c>
      <c r="I80" s="12">
        <f t="shared" si="30"/>
        <v>7400</v>
      </c>
      <c r="J80" s="15"/>
    </row>
    <row r="81" spans="2:10" ht="19.5" thickBot="1" x14ac:dyDescent="0.35">
      <c r="C81" s="21" t="s">
        <v>78</v>
      </c>
      <c r="D81" s="22">
        <f t="shared" ref="D81:I81" si="31">SUM(D76:D80)</f>
        <v>26300</v>
      </c>
      <c r="E81" s="22">
        <f t="shared" si="31"/>
        <v>27600</v>
      </c>
      <c r="F81" s="22">
        <f t="shared" si="31"/>
        <v>28000</v>
      </c>
      <c r="G81" s="22">
        <f t="shared" si="31"/>
        <v>21200</v>
      </c>
      <c r="H81" s="22">
        <f t="shared" si="31"/>
        <v>23700</v>
      </c>
      <c r="I81" s="23">
        <f t="shared" si="31"/>
        <v>24800</v>
      </c>
      <c r="J81" s="35"/>
    </row>
    <row r="84" spans="2:10" ht="18.75" x14ac:dyDescent="0.25">
      <c r="B84" s="8" t="s">
        <v>66</v>
      </c>
      <c r="C84" s="10" t="s">
        <v>111</v>
      </c>
      <c r="J84" s="14"/>
    </row>
    <row r="85" spans="2:10" x14ac:dyDescent="0.25">
      <c r="B85" s="9" t="s">
        <v>69</v>
      </c>
      <c r="C85" s="36">
        <v>0.75</v>
      </c>
      <c r="J85" s="15"/>
    </row>
    <row r="86" spans="2:10" x14ac:dyDescent="0.25">
      <c r="B86" s="9" t="s">
        <v>10</v>
      </c>
      <c r="C86" s="36">
        <v>0.74</v>
      </c>
      <c r="J86" s="15"/>
    </row>
    <row r="87" spans="2:10" x14ac:dyDescent="0.25">
      <c r="B87" s="9" t="s">
        <v>18</v>
      </c>
      <c r="C87" s="36">
        <v>0.74</v>
      </c>
      <c r="J87" s="15"/>
    </row>
    <row r="88" spans="2:10" x14ac:dyDescent="0.25">
      <c r="B88" s="9" t="s">
        <v>16</v>
      </c>
      <c r="C88" s="36">
        <v>0.73</v>
      </c>
      <c r="J88" s="15"/>
    </row>
    <row r="89" spans="2:10" x14ac:dyDescent="0.25">
      <c r="B89" s="9" t="s">
        <v>4</v>
      </c>
      <c r="C89" s="36">
        <v>0.72</v>
      </c>
      <c r="J89" s="15"/>
    </row>
    <row r="90" spans="2:10" x14ac:dyDescent="0.25">
      <c r="B90" s="9" t="s">
        <v>42</v>
      </c>
      <c r="C90" s="36">
        <v>0.72</v>
      </c>
      <c r="J90" s="15"/>
    </row>
    <row r="91" spans="2:10" x14ac:dyDescent="0.25">
      <c r="B91" s="9" t="s">
        <v>67</v>
      </c>
      <c r="C91" s="36">
        <v>0.72</v>
      </c>
      <c r="J91" s="15"/>
    </row>
    <row r="92" spans="2:10" x14ac:dyDescent="0.25">
      <c r="B92" s="9" t="s">
        <v>30</v>
      </c>
      <c r="C92" s="36">
        <v>0.71</v>
      </c>
      <c r="J92" s="15"/>
    </row>
    <row r="93" spans="2:10" x14ac:dyDescent="0.25">
      <c r="B93" s="9" t="s">
        <v>22</v>
      </c>
      <c r="C93" s="36">
        <v>0.71</v>
      </c>
      <c r="J93" s="15"/>
    </row>
    <row r="94" spans="2:10" x14ac:dyDescent="0.25">
      <c r="B94" s="9" t="s">
        <v>68</v>
      </c>
      <c r="C94" s="36">
        <v>0.71</v>
      </c>
      <c r="J94" s="15"/>
    </row>
    <row r="95" spans="2:10" x14ac:dyDescent="0.25">
      <c r="B95" s="9" t="s">
        <v>56</v>
      </c>
      <c r="C95" s="36">
        <v>0.71</v>
      </c>
      <c r="J95" s="15"/>
    </row>
    <row r="96" spans="2:10" x14ac:dyDescent="0.25">
      <c r="B96" s="9" t="s">
        <v>46</v>
      </c>
      <c r="C96" s="36">
        <v>0.7</v>
      </c>
      <c r="J96" s="15"/>
    </row>
    <row r="97" spans="2:10" x14ac:dyDescent="0.25">
      <c r="B97" s="9" t="s">
        <v>8</v>
      </c>
      <c r="C97" s="36">
        <v>0.69</v>
      </c>
      <c r="J97" s="15"/>
    </row>
    <row r="98" spans="2:10" x14ac:dyDescent="0.25">
      <c r="B98" s="9" t="s">
        <v>14</v>
      </c>
      <c r="C98" s="36">
        <v>0.69</v>
      </c>
      <c r="J98" s="15"/>
    </row>
    <row r="99" spans="2:10" x14ac:dyDescent="0.25">
      <c r="B99" s="9" t="s">
        <v>28</v>
      </c>
      <c r="C99" s="36">
        <v>0.69</v>
      </c>
      <c r="J99" s="15"/>
    </row>
    <row r="100" spans="2:10" x14ac:dyDescent="0.25">
      <c r="B100" s="38" t="s">
        <v>112</v>
      </c>
      <c r="C100" s="36">
        <v>0.69</v>
      </c>
      <c r="J100" s="15"/>
    </row>
    <row r="101" spans="2:10" x14ac:dyDescent="0.25">
      <c r="B101" s="9" t="s">
        <v>24</v>
      </c>
      <c r="C101" s="36">
        <v>0.69</v>
      </c>
      <c r="J101" s="15"/>
    </row>
    <row r="102" spans="2:10" x14ac:dyDescent="0.25">
      <c r="B102" s="38" t="s">
        <v>113</v>
      </c>
      <c r="C102" s="36">
        <v>0.69</v>
      </c>
      <c r="J102" s="15"/>
    </row>
    <row r="103" spans="2:10" x14ac:dyDescent="0.25">
      <c r="B103" s="9" t="s">
        <v>40</v>
      </c>
      <c r="C103" s="36">
        <v>0.68</v>
      </c>
      <c r="J103" s="15"/>
    </row>
    <row r="104" spans="2:10" x14ac:dyDescent="0.25">
      <c r="B104" s="9" t="s">
        <v>12</v>
      </c>
      <c r="C104" s="36">
        <v>0.68</v>
      </c>
      <c r="J104" s="15"/>
    </row>
    <row r="105" spans="2:10" x14ac:dyDescent="0.25">
      <c r="B105" s="9" t="s">
        <v>32</v>
      </c>
      <c r="C105" s="36">
        <v>0.68</v>
      </c>
      <c r="J105" s="15"/>
    </row>
    <row r="106" spans="2:10" x14ac:dyDescent="0.25">
      <c r="B106" s="9" t="s">
        <v>48</v>
      </c>
      <c r="C106" s="36">
        <v>0.68</v>
      </c>
      <c r="J106" s="15"/>
    </row>
    <row r="107" spans="2:10" x14ac:dyDescent="0.25">
      <c r="B107" s="9" t="s">
        <v>54</v>
      </c>
      <c r="C107" s="36">
        <v>0.68</v>
      </c>
      <c r="J107" s="15"/>
    </row>
    <row r="108" spans="2:10" x14ac:dyDescent="0.25">
      <c r="B108" s="9" t="s">
        <v>6</v>
      </c>
      <c r="C108" s="36">
        <v>0.67</v>
      </c>
      <c r="J108" s="15"/>
    </row>
    <row r="109" spans="2:10" x14ac:dyDescent="0.25">
      <c r="B109" s="9" t="s">
        <v>52</v>
      </c>
      <c r="C109" s="36">
        <v>0.67</v>
      </c>
      <c r="J109" s="15"/>
    </row>
    <row r="110" spans="2:10" x14ac:dyDescent="0.25">
      <c r="B110" s="9" t="s">
        <v>38</v>
      </c>
      <c r="C110" s="36">
        <v>0.66</v>
      </c>
      <c r="J110" s="15"/>
    </row>
    <row r="111" spans="2:10" x14ac:dyDescent="0.25">
      <c r="B111" s="9" t="s">
        <v>44</v>
      </c>
      <c r="C111" s="36">
        <v>0.66</v>
      </c>
      <c r="J111" s="15"/>
    </row>
    <row r="112" spans="2:10" x14ac:dyDescent="0.25">
      <c r="B112" s="9" t="s">
        <v>20</v>
      </c>
      <c r="C112" s="36">
        <v>0.66</v>
      </c>
      <c r="J112" s="15"/>
    </row>
    <row r="113" spans="2:10" x14ac:dyDescent="0.25">
      <c r="B113" s="9" t="s">
        <v>58</v>
      </c>
      <c r="C113" s="36">
        <v>0.66</v>
      </c>
      <c r="J113" s="15"/>
    </row>
    <row r="114" spans="2:10" x14ac:dyDescent="0.25">
      <c r="B114" s="9" t="s">
        <v>60</v>
      </c>
      <c r="C114" s="36">
        <v>0.66</v>
      </c>
      <c r="J114" s="15"/>
    </row>
    <row r="115" spans="2:10" x14ac:dyDescent="0.25">
      <c r="B115" s="37" t="s">
        <v>26</v>
      </c>
      <c r="C115" s="36">
        <v>0.66</v>
      </c>
      <c r="J115" s="15"/>
    </row>
    <row r="116" spans="2:10" x14ac:dyDescent="0.25">
      <c r="B116" s="9" t="s">
        <v>50</v>
      </c>
      <c r="C116" s="36">
        <v>0.65</v>
      </c>
      <c r="J116" s="15"/>
    </row>
    <row r="117" spans="2:10" x14ac:dyDescent="0.25">
      <c r="B117" s="39" t="s">
        <v>34</v>
      </c>
      <c r="C117" s="36">
        <v>0.64</v>
      </c>
    </row>
    <row r="118" spans="2:10" x14ac:dyDescent="0.25">
      <c r="B118" s="40" t="s">
        <v>36</v>
      </c>
      <c r="C118" s="36">
        <v>0.64</v>
      </c>
    </row>
  </sheetData>
  <sortState xmlns:xlrd2="http://schemas.microsoft.com/office/spreadsheetml/2017/richdata2" ref="B85:C118">
    <sortCondition descending="1" ref="C85:C118"/>
  </sortState>
  <mergeCells count="2">
    <mergeCell ref="D2:F2"/>
    <mergeCell ref="G2:I2"/>
  </mergeCells>
  <pageMargins left="0.7" right="0.7" top="0.75" bottom="0.75" header="0.3" footer="0.3"/>
  <pageSetup paperSize="9" orientation="portrait" r:id="rId1"/>
  <ignoredErrors>
    <ignoredError sqref="H36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74A2F-5DAC-4BB0-BAC5-FFA1BBFE8BF6}">
  <dimension ref="B1:L24"/>
  <sheetViews>
    <sheetView zoomScale="80" zoomScaleNormal="80" workbookViewId="0"/>
  </sheetViews>
  <sheetFormatPr defaultRowHeight="15" x14ac:dyDescent="0.25"/>
  <cols>
    <col min="2" max="2" width="70.7109375" bestFit="1" customWidth="1"/>
    <col min="3" max="3" width="13.42578125" customWidth="1"/>
    <col min="4" max="4" width="11.7109375" customWidth="1"/>
    <col min="5" max="6" width="11.28515625" customWidth="1"/>
    <col min="7" max="8" width="10.42578125" customWidth="1"/>
    <col min="9" max="9" width="24.7109375" customWidth="1"/>
    <col min="10" max="11" width="28" bestFit="1" customWidth="1"/>
    <col min="12" max="12" width="17.140625" bestFit="1" customWidth="1"/>
    <col min="14" max="14" width="16.140625" bestFit="1" customWidth="1"/>
    <col min="16" max="16" width="17.140625" bestFit="1" customWidth="1"/>
    <col min="17" max="17" width="8.140625" bestFit="1" customWidth="1"/>
  </cols>
  <sheetData>
    <row r="1" spans="2:12" ht="42" x14ac:dyDescent="0.25">
      <c r="B1" s="6" t="s">
        <v>93</v>
      </c>
    </row>
    <row r="3" spans="2:12" x14ac:dyDescent="0.25"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</row>
    <row r="4" spans="2:12" ht="15.75" x14ac:dyDescent="0.25">
      <c r="C4" s="46" t="s">
        <v>115</v>
      </c>
      <c r="D4" s="47"/>
      <c r="E4" s="48"/>
      <c r="F4" s="52" t="s">
        <v>116</v>
      </c>
      <c r="G4" s="53"/>
      <c r="H4" s="53"/>
    </row>
    <row r="5" spans="2:12" ht="15" customHeight="1" x14ac:dyDescent="0.25">
      <c r="B5" s="27" t="s">
        <v>82</v>
      </c>
      <c r="C5" s="55" t="s">
        <v>94</v>
      </c>
      <c r="D5" s="55"/>
      <c r="E5" s="55"/>
      <c r="F5" s="55"/>
      <c r="G5" s="55"/>
      <c r="H5" s="55"/>
    </row>
    <row r="6" spans="2:12" ht="23.25" x14ac:dyDescent="0.25">
      <c r="B6" s="18" t="s">
        <v>87</v>
      </c>
      <c r="C6" s="16">
        <v>43952</v>
      </c>
      <c r="D6" s="16">
        <v>43983</v>
      </c>
      <c r="E6" s="16">
        <v>44013</v>
      </c>
      <c r="F6" s="16">
        <v>44044</v>
      </c>
      <c r="G6" s="16">
        <v>44075</v>
      </c>
      <c r="H6" s="16">
        <v>44105</v>
      </c>
      <c r="I6" s="25"/>
      <c r="L6" s="14"/>
    </row>
    <row r="7" spans="2:12" x14ac:dyDescent="0.25">
      <c r="B7" s="9" t="s">
        <v>84</v>
      </c>
      <c r="C7" s="12">
        <f>VLOOKUP($B7,PIVOTS!$C$41:$I$57,C$3,FALSE)</f>
        <v>801000</v>
      </c>
      <c r="D7" s="12">
        <f>VLOOKUP($B7,PIVOTS!$C$41:$I$57,D$3,FALSE)</f>
        <v>867000</v>
      </c>
      <c r="E7" s="12">
        <f>VLOOKUP($B7,PIVOTS!$C$41:$I$57,E$3,FALSE)</f>
        <v>884000</v>
      </c>
      <c r="F7" s="12">
        <f>VLOOKUP($B7,PIVOTS!$C$41:$I$57,F$3,FALSE)</f>
        <v>693000</v>
      </c>
      <c r="G7" s="12">
        <f>VLOOKUP($B7,PIVOTS!$C$41:$I$57,G$3,FALSE)</f>
        <v>772000</v>
      </c>
      <c r="H7" s="12">
        <f>VLOOKUP($B7,PIVOTS!$C$41:$I$57,H$3,FALSE)</f>
        <v>800000</v>
      </c>
      <c r="I7" s="15"/>
      <c r="L7" s="15"/>
    </row>
    <row r="8" spans="2:12" x14ac:dyDescent="0.25">
      <c r="B8" s="9" t="s">
        <v>86</v>
      </c>
      <c r="C8" s="12">
        <f>VLOOKUP($B8,PIVOTS!$C$41:$I$57,C$3,FALSE)</f>
        <v>314000</v>
      </c>
      <c r="D8" s="12">
        <f>VLOOKUP($B8,PIVOTS!$C$41:$I$57,D$3,FALSE)</f>
        <v>333000</v>
      </c>
      <c r="E8" s="12">
        <f>VLOOKUP($B8,PIVOTS!$C$41:$I$57,E$3,FALSE)</f>
        <v>340000</v>
      </c>
      <c r="F8" s="12">
        <f>VLOOKUP($B8,PIVOTS!$C$41:$I$57,F$3,FALSE)</f>
        <v>263000</v>
      </c>
      <c r="G8" s="12">
        <f>VLOOKUP($B8,PIVOTS!$C$41:$I$57,G$3,FALSE)</f>
        <v>296000</v>
      </c>
      <c r="H8" s="12">
        <f>VLOOKUP($B8,PIVOTS!$C$41:$I$57,H$3,FALSE)</f>
        <v>309000</v>
      </c>
      <c r="I8" s="15"/>
      <c r="L8" s="15"/>
    </row>
    <row r="9" spans="2:12" x14ac:dyDescent="0.25">
      <c r="B9" s="9" t="s">
        <v>106</v>
      </c>
      <c r="C9" s="12">
        <f>VLOOKUP($B9,PIVOTS!$C$41:$I$57,C$3,FALSE)</f>
        <v>206000</v>
      </c>
      <c r="D9" s="12">
        <f>VLOOKUP($B9,PIVOTS!$C$41:$I$57,D$3,FALSE)</f>
        <v>221000</v>
      </c>
      <c r="E9" s="12">
        <f>VLOOKUP($B9,PIVOTS!$C$41:$I$57,E$3,FALSE)</f>
        <v>225000</v>
      </c>
      <c r="F9" s="12">
        <f>VLOOKUP($B9,PIVOTS!$C$41:$I$57,F$3,FALSE)</f>
        <v>196000</v>
      </c>
      <c r="G9" s="12">
        <f>VLOOKUP($B9,PIVOTS!$C$41:$I$57,G$3,FALSE)</f>
        <v>212000</v>
      </c>
      <c r="H9" s="12">
        <f>VLOOKUP($B9,PIVOTS!$C$41:$I$57,H$3,FALSE)</f>
        <v>217000</v>
      </c>
      <c r="I9" s="15"/>
      <c r="L9" s="15"/>
    </row>
    <row r="10" spans="2:12" x14ac:dyDescent="0.25">
      <c r="B10" s="9" t="s">
        <v>102</v>
      </c>
      <c r="C10" s="12">
        <f>VLOOKUP($B10,PIVOTS!$C$41:$I$57,C$3,FALSE)</f>
        <v>178000</v>
      </c>
      <c r="D10" s="12">
        <f>VLOOKUP($B10,PIVOTS!$C$41:$I$57,D$3,FALSE)</f>
        <v>186000</v>
      </c>
      <c r="E10" s="12">
        <f>VLOOKUP($B10,PIVOTS!$C$41:$I$57,E$3,FALSE)</f>
        <v>188000</v>
      </c>
      <c r="F10" s="12">
        <f>VLOOKUP($B10,PIVOTS!$C$41:$I$57,F$3,FALSE)</f>
        <v>152000</v>
      </c>
      <c r="G10" s="12">
        <f>VLOOKUP($B10,PIVOTS!$C$41:$I$57,G$3,FALSE)</f>
        <v>167000</v>
      </c>
      <c r="H10" s="12">
        <f>VLOOKUP($B10,PIVOTS!$C$41:$I$57,H$3,FALSE)</f>
        <v>173000</v>
      </c>
      <c r="I10" s="15"/>
      <c r="L10" s="15"/>
    </row>
    <row r="11" spans="2:12" x14ac:dyDescent="0.25">
      <c r="B11" s="9" t="s">
        <v>96</v>
      </c>
      <c r="C11" s="12">
        <f>VLOOKUP($B11,PIVOTS!$C$41:$I$57,C$3,FALSE)</f>
        <v>177000</v>
      </c>
      <c r="D11" s="12">
        <f>VLOOKUP($B11,PIVOTS!$C$41:$I$57,D$3,FALSE)</f>
        <v>193000</v>
      </c>
      <c r="E11" s="12">
        <f>VLOOKUP($B11,PIVOTS!$C$41:$I$57,E$3,FALSE)</f>
        <v>198000</v>
      </c>
      <c r="F11" s="12">
        <f>VLOOKUP($B11,PIVOTS!$C$41:$I$57,F$3,FALSE)</f>
        <v>142000</v>
      </c>
      <c r="G11" s="12">
        <f>VLOOKUP($B11,PIVOTS!$C$41:$I$57,G$3,FALSE)</f>
        <v>163000</v>
      </c>
      <c r="H11" s="12">
        <f>VLOOKUP($B11,PIVOTS!$C$41:$I$57,H$3,FALSE)</f>
        <v>171000</v>
      </c>
      <c r="I11" s="15"/>
      <c r="L11" s="15"/>
    </row>
    <row r="12" spans="2:12" x14ac:dyDescent="0.25">
      <c r="B12" s="9" t="s">
        <v>107</v>
      </c>
      <c r="C12" s="12">
        <f>VLOOKUP($B12,PIVOTS!$C$41:$I$57,C$3,FALSE)</f>
        <v>127000</v>
      </c>
      <c r="D12" s="12">
        <f>VLOOKUP($B12,PIVOTS!$C$41:$I$57,D$3,FALSE)</f>
        <v>137000</v>
      </c>
      <c r="E12" s="12">
        <f>VLOOKUP($B12,PIVOTS!$C$41:$I$57,E$3,FALSE)</f>
        <v>140000</v>
      </c>
      <c r="F12" s="12">
        <f>VLOOKUP($B12,PIVOTS!$C$41:$I$57,F$3,FALSE)</f>
        <v>98000</v>
      </c>
      <c r="G12" s="12">
        <f>VLOOKUP($B12,PIVOTS!$C$41:$I$57,G$3,FALSE)</f>
        <v>114000</v>
      </c>
      <c r="H12" s="12">
        <f>VLOOKUP($B12,PIVOTS!$C$41:$I$57,H$3,FALSE)</f>
        <v>120000</v>
      </c>
      <c r="I12" s="15"/>
      <c r="L12" s="15"/>
    </row>
    <row r="13" spans="2:12" x14ac:dyDescent="0.25">
      <c r="B13" s="9" t="s">
        <v>103</v>
      </c>
      <c r="C13" s="12">
        <f>VLOOKUP($B13,PIVOTS!$C$41:$I$57,C$3,FALSE)</f>
        <v>114000</v>
      </c>
      <c r="D13" s="12">
        <f>VLOOKUP($B13,PIVOTS!$C$41:$I$57,D$3,FALSE)</f>
        <v>120000</v>
      </c>
      <c r="E13" s="12">
        <f>VLOOKUP($B13,PIVOTS!$C$41:$I$57,E$3,FALSE)</f>
        <v>122000</v>
      </c>
      <c r="F13" s="12">
        <f>VLOOKUP($B13,PIVOTS!$C$41:$I$57,F$3,FALSE)</f>
        <v>92000</v>
      </c>
      <c r="G13" s="12">
        <f>VLOOKUP($B13,PIVOTS!$C$41:$I$57,G$3,FALSE)</f>
        <v>104000</v>
      </c>
      <c r="H13" s="12">
        <f>VLOOKUP($B13,PIVOTS!$C$41:$I$57,H$3,FALSE)</f>
        <v>109000</v>
      </c>
      <c r="I13" s="15"/>
      <c r="L13" s="15"/>
    </row>
    <row r="14" spans="2:12" x14ac:dyDescent="0.25">
      <c r="B14" s="9" t="s">
        <v>100</v>
      </c>
      <c r="C14" s="12">
        <f>VLOOKUP($B14,PIVOTS!$C$41:$I$57,C$3,FALSE)</f>
        <v>95000</v>
      </c>
      <c r="D14" s="12">
        <f>VLOOKUP($B14,PIVOTS!$C$41:$I$57,D$3,FALSE)</f>
        <v>100000</v>
      </c>
      <c r="E14" s="12">
        <f>VLOOKUP($B14,PIVOTS!$C$41:$I$57,E$3,FALSE)</f>
        <v>102000</v>
      </c>
      <c r="F14" s="12">
        <f>VLOOKUP($B14,PIVOTS!$C$41:$I$57,F$3,FALSE)</f>
        <v>80000</v>
      </c>
      <c r="G14" s="12">
        <f>VLOOKUP($B14,PIVOTS!$C$41:$I$57,G$3,FALSE)</f>
        <v>89000</v>
      </c>
      <c r="H14" s="12">
        <f>VLOOKUP($B14,PIVOTS!$C$41:$I$57,H$3,FALSE)</f>
        <v>93000</v>
      </c>
      <c r="I14" s="15"/>
      <c r="L14" s="15"/>
    </row>
    <row r="15" spans="2:12" x14ac:dyDescent="0.25">
      <c r="B15" s="9" t="s">
        <v>85</v>
      </c>
      <c r="C15" s="12">
        <f>VLOOKUP($B15,PIVOTS!$C$41:$I$57,C$3,FALSE)</f>
        <v>86000</v>
      </c>
      <c r="D15" s="12">
        <f>VLOOKUP($B15,PIVOTS!$C$41:$I$57,D$3,FALSE)</f>
        <v>90000</v>
      </c>
      <c r="E15" s="12">
        <f>VLOOKUP($B15,PIVOTS!$C$41:$I$57,E$3,FALSE)</f>
        <v>91000</v>
      </c>
      <c r="F15" s="12">
        <f>VLOOKUP($B15,PIVOTS!$C$41:$I$57,F$3,FALSE)</f>
        <v>75000</v>
      </c>
      <c r="G15" s="12">
        <f>VLOOKUP($B15,PIVOTS!$C$41:$I$57,G$3,FALSE)</f>
        <v>83000</v>
      </c>
      <c r="H15" s="12">
        <f>VLOOKUP($B15,PIVOTS!$C$41:$I$57,H$3,FALSE)</f>
        <v>85000</v>
      </c>
      <c r="I15" s="15"/>
      <c r="L15" s="15"/>
    </row>
    <row r="16" spans="2:12" x14ac:dyDescent="0.25">
      <c r="B16" s="9" t="s">
        <v>98</v>
      </c>
      <c r="C16" s="12">
        <f>VLOOKUP($B16,PIVOTS!$C$41:$I$57,C$3,FALSE)</f>
        <v>72000</v>
      </c>
      <c r="D16" s="12">
        <f>VLOOKUP($B16,PIVOTS!$C$41:$I$57,D$3,FALSE)</f>
        <v>75000</v>
      </c>
      <c r="E16" s="12">
        <f>VLOOKUP($B16,PIVOTS!$C$41:$I$57,E$3,FALSE)</f>
        <v>76000</v>
      </c>
      <c r="F16" s="12">
        <f>VLOOKUP($B16,PIVOTS!$C$41:$I$57,F$3,FALSE)</f>
        <v>64000</v>
      </c>
      <c r="G16" s="12">
        <f>VLOOKUP($B16,PIVOTS!$C$41:$I$57,G$3,FALSE)</f>
        <v>70000</v>
      </c>
      <c r="H16" s="12">
        <f>VLOOKUP($B16,PIVOTS!$C$41:$I$57,H$3,FALSE)</f>
        <v>72000</v>
      </c>
      <c r="I16" s="15"/>
      <c r="L16" s="15"/>
    </row>
    <row r="17" spans="2:12" x14ac:dyDescent="0.25">
      <c r="B17" s="9" t="s">
        <v>95</v>
      </c>
      <c r="C17" s="12">
        <f>VLOOKUP($B17,PIVOTS!$C$41:$I$57,C$3,FALSE)</f>
        <v>56000</v>
      </c>
      <c r="D17" s="12">
        <f>VLOOKUP($B17,PIVOTS!$C$41:$I$57,D$3,FALSE)</f>
        <v>61000</v>
      </c>
      <c r="E17" s="12">
        <f>VLOOKUP($B17,PIVOTS!$C$41:$I$57,E$3,FALSE)</f>
        <v>62000</v>
      </c>
      <c r="F17" s="12">
        <f>VLOOKUP($B17,PIVOTS!$C$41:$I$57,F$3,FALSE)</f>
        <v>45000</v>
      </c>
      <c r="G17" s="12">
        <f>VLOOKUP($B17,PIVOTS!$C$41:$I$57,G$3,FALSE)</f>
        <v>52000</v>
      </c>
      <c r="H17" s="12">
        <f>VLOOKUP($B17,PIVOTS!$C$41:$I$57,H$3,FALSE)</f>
        <v>54000</v>
      </c>
      <c r="I17" s="15"/>
      <c r="L17" s="15"/>
    </row>
    <row r="18" spans="2:12" x14ac:dyDescent="0.25">
      <c r="B18" s="9" t="s">
        <v>83</v>
      </c>
      <c r="C18" s="12">
        <f>VLOOKUP($B18,PIVOTS!$C$41:$I$57,C$3,FALSE)</f>
        <v>55000</v>
      </c>
      <c r="D18" s="12">
        <f>VLOOKUP($B18,PIVOTS!$C$41:$I$57,D$3,FALSE)</f>
        <v>59000</v>
      </c>
      <c r="E18" s="12">
        <f>VLOOKUP($B18,PIVOTS!$C$41:$I$57,E$3,FALSE)</f>
        <v>60000</v>
      </c>
      <c r="F18" s="12">
        <f>VLOOKUP($B18,PIVOTS!$C$41:$I$57,F$3,FALSE)</f>
        <v>45000</v>
      </c>
      <c r="G18" s="12">
        <f>VLOOKUP($B18,PIVOTS!$C$41:$I$57,G$3,FALSE)</f>
        <v>51000</v>
      </c>
      <c r="H18" s="12">
        <f>VLOOKUP($B18,PIVOTS!$C$41:$I$57,H$3,FALSE)</f>
        <v>53000</v>
      </c>
      <c r="I18" s="15"/>
      <c r="L18" s="15"/>
    </row>
    <row r="19" spans="2:12" x14ac:dyDescent="0.25">
      <c r="B19" s="9" t="s">
        <v>97</v>
      </c>
      <c r="C19" s="12">
        <f>VLOOKUP($B19,PIVOTS!$C$41:$I$57,C$3,FALSE)</f>
        <v>50000</v>
      </c>
      <c r="D19" s="12">
        <f>VLOOKUP($B19,PIVOTS!$C$41:$I$57,D$3,FALSE)</f>
        <v>59000</v>
      </c>
      <c r="E19" s="12">
        <f>VLOOKUP($B19,PIVOTS!$C$41:$I$57,E$3,FALSE)</f>
        <v>63000</v>
      </c>
      <c r="F19" s="12">
        <f>VLOOKUP($B19,PIVOTS!$C$41:$I$57,F$3,FALSE)</f>
        <v>33000</v>
      </c>
      <c r="G19" s="12">
        <f>VLOOKUP($B19,PIVOTS!$C$41:$I$57,G$3,FALSE)</f>
        <v>43000</v>
      </c>
      <c r="H19" s="12">
        <f>VLOOKUP($B19,PIVOTS!$C$41:$I$57,H$3,FALSE)</f>
        <v>48000</v>
      </c>
      <c r="I19" s="15"/>
      <c r="L19" s="15"/>
    </row>
    <row r="20" spans="2:12" x14ac:dyDescent="0.25">
      <c r="B20" s="9" t="s">
        <v>101</v>
      </c>
      <c r="C20" s="12">
        <f>VLOOKUP($B20,PIVOTS!$C$41:$I$57,C$3,FALSE)</f>
        <v>23000</v>
      </c>
      <c r="D20" s="12">
        <f>VLOOKUP($B20,PIVOTS!$C$41:$I$57,D$3,FALSE)</f>
        <v>24000</v>
      </c>
      <c r="E20" s="12">
        <f>VLOOKUP($B20,PIVOTS!$C$41:$I$57,E$3,FALSE)</f>
        <v>24000</v>
      </c>
      <c r="F20" s="12">
        <f>VLOOKUP($B20,PIVOTS!$C$41:$I$57,F$3,FALSE)</f>
        <v>19000</v>
      </c>
      <c r="G20" s="12">
        <f>VLOOKUP($B20,PIVOTS!$C$41:$I$57,G$3,FALSE)</f>
        <v>21000</v>
      </c>
      <c r="H20" s="12">
        <f>VLOOKUP($B20,PIVOTS!$C$41:$I$57,H$3,FALSE)</f>
        <v>22000</v>
      </c>
      <c r="I20" s="15"/>
      <c r="L20" s="15"/>
    </row>
    <row r="21" spans="2:12" x14ac:dyDescent="0.25">
      <c r="B21" s="9" t="s">
        <v>99</v>
      </c>
      <c r="C21" s="12">
        <f>VLOOKUP($B21,PIVOTS!$C$41:$I$57,C$3,FALSE)</f>
        <v>13000</v>
      </c>
      <c r="D21" s="12">
        <f>VLOOKUP($B21,PIVOTS!$C$41:$I$57,D$3,FALSE)</f>
        <v>13000</v>
      </c>
      <c r="E21" s="12">
        <f>VLOOKUP($B21,PIVOTS!$C$41:$I$57,E$3,FALSE)</f>
        <v>13000</v>
      </c>
      <c r="F21" s="12">
        <f>VLOOKUP($B21,PIVOTS!$C$41:$I$57,F$3,FALSE)</f>
        <v>11000</v>
      </c>
      <c r="G21" s="12">
        <f>VLOOKUP($B21,PIVOTS!$C$41:$I$57,G$3,FALSE)</f>
        <v>12000</v>
      </c>
      <c r="H21" s="12">
        <f>VLOOKUP($B21,PIVOTS!$C$41:$I$57,H$3,FALSE)</f>
        <v>12000</v>
      </c>
      <c r="I21" s="15"/>
      <c r="L21" s="15"/>
    </row>
    <row r="22" spans="2:12" x14ac:dyDescent="0.25">
      <c r="B22" s="9" t="s">
        <v>105</v>
      </c>
      <c r="C22" s="12">
        <f>VLOOKUP($B22,PIVOTS!$C$41:$I$57,C$3,FALSE)</f>
        <v>9000</v>
      </c>
      <c r="D22" s="12">
        <f>VLOOKUP($B22,PIVOTS!$C$41:$I$57,D$3,FALSE)</f>
        <v>9000</v>
      </c>
      <c r="E22" s="12">
        <f>VLOOKUP($B22,PIVOTS!$C$41:$I$57,E$3,FALSE)</f>
        <v>9000</v>
      </c>
      <c r="F22" s="12">
        <f>VLOOKUP($B22,PIVOTS!$C$41:$I$57,F$3,FALSE)</f>
        <v>7000</v>
      </c>
      <c r="G22" s="12">
        <f>VLOOKUP($B22,PIVOTS!$C$41:$I$57,G$3,FALSE)</f>
        <v>8000</v>
      </c>
      <c r="H22" s="12">
        <f>VLOOKUP($B22,PIVOTS!$C$41:$I$57,H$3,FALSE)</f>
        <v>8000</v>
      </c>
      <c r="I22" s="15"/>
      <c r="L22" s="15"/>
    </row>
    <row r="23" spans="2:12" ht="15.75" thickBot="1" x14ac:dyDescent="0.3">
      <c r="B23" s="9" t="s">
        <v>104</v>
      </c>
      <c r="C23" s="20">
        <f>VLOOKUP($B23,PIVOTS!$C$41:$I$57,C$3,FALSE)</f>
        <v>4000</v>
      </c>
      <c r="D23" s="20">
        <f>VLOOKUP($B23,PIVOTS!$C$41:$I$57,D$3,FALSE)</f>
        <v>5000</v>
      </c>
      <c r="E23" s="20">
        <f>VLOOKUP($B23,PIVOTS!$C$41:$I$57,E$3,FALSE)</f>
        <v>5000</v>
      </c>
      <c r="F23" s="20">
        <f>VLOOKUP($B23,PIVOTS!$C$41:$I$57,F$3,FALSE)</f>
        <v>4000</v>
      </c>
      <c r="G23" s="20">
        <f>VLOOKUP($B23,PIVOTS!$C$41:$I$57,G$3,FALSE)</f>
        <v>4000</v>
      </c>
      <c r="H23" s="12">
        <f>VLOOKUP($B23,PIVOTS!$C$41:$I$57,H$3,FALSE)</f>
        <v>5000</v>
      </c>
      <c r="I23" s="15"/>
      <c r="L23" s="15"/>
    </row>
    <row r="24" spans="2:12" ht="19.5" thickBot="1" x14ac:dyDescent="0.35">
      <c r="B24" s="21" t="s">
        <v>108</v>
      </c>
      <c r="C24" s="30">
        <f t="shared" ref="C24:H24" si="0">SUM(C7:C23)</f>
        <v>2380000</v>
      </c>
      <c r="D24" s="22">
        <f t="shared" si="0"/>
        <v>2552000</v>
      </c>
      <c r="E24" s="22">
        <f t="shared" si="0"/>
        <v>2602000</v>
      </c>
      <c r="F24" s="22">
        <f t="shared" si="0"/>
        <v>2019000</v>
      </c>
      <c r="G24" s="22">
        <f t="shared" si="0"/>
        <v>2261000</v>
      </c>
      <c r="H24" s="23">
        <f t="shared" si="0"/>
        <v>2351000</v>
      </c>
    </row>
  </sheetData>
  <sortState xmlns:xlrd2="http://schemas.microsoft.com/office/spreadsheetml/2017/richdata2" ref="B7:H23">
    <sortCondition descending="1" ref="H7:H23"/>
  </sortState>
  <mergeCells count="3">
    <mergeCell ref="C4:E4"/>
    <mergeCell ref="F4:H4"/>
    <mergeCell ref="C5:H5"/>
  </mergeCells>
  <pageMargins left="0.7" right="0.7" top="0.75" bottom="0.75" header="0.3" footer="0.3"/>
  <pageSetup paperSize="9" orientation="portrait" r:id="rId1"/>
  <ignoredErrors>
    <ignoredError sqref="F24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Props1.xml><?xml version="1.0" encoding="utf-8"?>
<ds:datastoreItem xmlns:ds="http://schemas.openxmlformats.org/officeDocument/2006/customXml" ds:itemID="{98949770-FDBA-4886-97C1-B9C071F3F62D}"/>
</file>

<file path=customXml/itemProps2.xml><?xml version="1.0" encoding="utf-8"?>
<ds:datastoreItem xmlns:ds="http://schemas.openxmlformats.org/officeDocument/2006/customXml" ds:itemID="{E150680F-E713-42E6-B921-32D193761386}"/>
</file>

<file path=customXml/itemProps3.xml><?xml version="1.0" encoding="utf-8"?>
<ds:datastoreItem xmlns:ds="http://schemas.openxmlformats.org/officeDocument/2006/customXml" ds:itemID="{01EAE4EB-76B0-4972-9F07-F0CE755DC8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NARRATIVE</vt:lpstr>
      <vt:lpstr>DATA</vt:lpstr>
      <vt:lpstr>PIVOTS</vt:lpstr>
      <vt:lpstr>CHARTS (LA)</vt:lpstr>
      <vt:lpstr>CHARTS (SECTOR)</vt:lpstr>
    </vt:vector>
  </TitlesOfParts>
  <Company>Essex County Council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Jones, Data Intelligence Insight Officer</dc:creator>
  <cp:lastModifiedBy>Mark Jones, Data Intelligence Insight Officer</cp:lastModifiedBy>
  <dcterms:created xsi:type="dcterms:W3CDTF">2020-07-09T15:14:36Z</dcterms:created>
  <dcterms:modified xsi:type="dcterms:W3CDTF">2020-11-28T12:20:46Z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2020-07-09T15:16:05Z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75a6bff6-21a1-423e-bda6-0000e018c91b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